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dislav\OneDrive\Dokumenty\Rozpočty\Galuška_ZŠ_Bílovecká\Rozpočet\"/>
    </mc:Choice>
  </mc:AlternateContent>
  <xr:revisionPtr revIDLastSave="4" documentId="8_{1ACCB189-0632-4A05-BB1E-53B310EB7A1F}" xr6:coauthVersionLast="33" xr6:coauthVersionMax="33" xr10:uidLastSave="{B6CACF62-760B-4636-8B64-C799AA94AB9E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Pol'!$A$1:$W$95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20" i="1" s="1"/>
  <c r="I58" i="1"/>
  <c r="I19" i="1" s="1"/>
  <c r="I57" i="1"/>
  <c r="I18" i="1" s="1"/>
  <c r="I56" i="1"/>
  <c r="I55" i="1"/>
  <c r="I17" i="1" s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G85" i="12"/>
  <c r="BA50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O8" i="12" s="1"/>
  <c r="Q10" i="12"/>
  <c r="V10" i="12"/>
  <c r="V8" i="12" s="1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I30" i="12"/>
  <c r="Q30" i="12"/>
  <c r="G31" i="12"/>
  <c r="M31" i="12" s="1"/>
  <c r="M30" i="12" s="1"/>
  <c r="I31" i="12"/>
  <c r="K31" i="12"/>
  <c r="K30" i="12" s="1"/>
  <c r="O31" i="12"/>
  <c r="O30" i="12" s="1"/>
  <c r="Q31" i="12"/>
  <c r="V31" i="12"/>
  <c r="V30" i="12" s="1"/>
  <c r="G33" i="12"/>
  <c r="G32" i="12" s="1"/>
  <c r="I33" i="12"/>
  <c r="K33" i="12"/>
  <c r="K32" i="12" s="1"/>
  <c r="O33" i="12"/>
  <c r="O32" i="12" s="1"/>
  <c r="Q33" i="12"/>
  <c r="V33" i="12"/>
  <c r="V32" i="12" s="1"/>
  <c r="G34" i="12"/>
  <c r="I34" i="12"/>
  <c r="I32" i="12" s="1"/>
  <c r="K34" i="12"/>
  <c r="M34" i="12"/>
  <c r="O34" i="12"/>
  <c r="Q34" i="12"/>
  <c r="Q32" i="12" s="1"/>
  <c r="V34" i="12"/>
  <c r="G35" i="12"/>
  <c r="M35" i="12" s="1"/>
  <c r="I35" i="12"/>
  <c r="K35" i="12"/>
  <c r="O35" i="12"/>
  <c r="Q35" i="12"/>
  <c r="V35" i="12"/>
  <c r="I36" i="12"/>
  <c r="Q36" i="12"/>
  <c r="G37" i="12"/>
  <c r="G36" i="12" s="1"/>
  <c r="I37" i="12"/>
  <c r="K37" i="12"/>
  <c r="K36" i="12" s="1"/>
  <c r="O37" i="12"/>
  <c r="O36" i="12" s="1"/>
  <c r="Q37" i="12"/>
  <c r="V37" i="12"/>
  <c r="V36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O43" i="12"/>
  <c r="G44" i="12"/>
  <c r="M44" i="12" s="1"/>
  <c r="M43" i="12" s="1"/>
  <c r="I44" i="12"/>
  <c r="I43" i="12" s="1"/>
  <c r="K44" i="12"/>
  <c r="K43" i="12" s="1"/>
  <c r="O44" i="12"/>
  <c r="Q44" i="12"/>
  <c r="Q43" i="12" s="1"/>
  <c r="V44" i="12"/>
  <c r="V43" i="12" s="1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9" i="12"/>
  <c r="M49" i="12" s="1"/>
  <c r="I49" i="12"/>
  <c r="I48" i="12" s="1"/>
  <c r="K49" i="12"/>
  <c r="K48" i="12" s="1"/>
  <c r="O49" i="12"/>
  <c r="Q49" i="12"/>
  <c r="Q48" i="12" s="1"/>
  <c r="V49" i="12"/>
  <c r="V48" i="12" s="1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O48" i="12" s="1"/>
  <c r="Q54" i="12"/>
  <c r="V54" i="12"/>
  <c r="G56" i="12"/>
  <c r="I56" i="12"/>
  <c r="K56" i="12"/>
  <c r="K55" i="12" s="1"/>
  <c r="M56" i="12"/>
  <c r="O56" i="12"/>
  <c r="Q56" i="12"/>
  <c r="V56" i="12"/>
  <c r="V55" i="12" s="1"/>
  <c r="G57" i="12"/>
  <c r="I57" i="12"/>
  <c r="K57" i="12"/>
  <c r="M57" i="12"/>
  <c r="O57" i="12"/>
  <c r="Q57" i="12"/>
  <c r="V57" i="12"/>
  <c r="G58" i="12"/>
  <c r="G55" i="12" s="1"/>
  <c r="I58" i="12"/>
  <c r="K58" i="12"/>
  <c r="O58" i="12"/>
  <c r="O55" i="12" s="1"/>
  <c r="Q58" i="12"/>
  <c r="V58" i="12"/>
  <c r="G59" i="12"/>
  <c r="M59" i="12" s="1"/>
  <c r="I59" i="12"/>
  <c r="I55" i="12" s="1"/>
  <c r="K59" i="12"/>
  <c r="O59" i="12"/>
  <c r="Q59" i="12"/>
  <c r="Q55" i="12" s="1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K68" i="12"/>
  <c r="O68" i="12"/>
  <c r="V68" i="12"/>
  <c r="G69" i="12"/>
  <c r="I69" i="12"/>
  <c r="I68" i="12" s="1"/>
  <c r="K69" i="12"/>
  <c r="M69" i="12"/>
  <c r="M68" i="12" s="1"/>
  <c r="O69" i="12"/>
  <c r="Q69" i="12"/>
  <c r="Q68" i="12" s="1"/>
  <c r="V69" i="12"/>
  <c r="G71" i="12"/>
  <c r="I71" i="12"/>
  <c r="I70" i="12" s="1"/>
  <c r="K71" i="12"/>
  <c r="M71" i="12"/>
  <c r="O71" i="12"/>
  <c r="Q71" i="12"/>
  <c r="Q70" i="12" s="1"/>
  <c r="V71" i="12"/>
  <c r="G72" i="12"/>
  <c r="M72" i="12" s="1"/>
  <c r="I72" i="12"/>
  <c r="K72" i="12"/>
  <c r="K70" i="12" s="1"/>
  <c r="O72" i="12"/>
  <c r="Q72" i="12"/>
  <c r="V72" i="12"/>
  <c r="V70" i="12" s="1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O70" i="12" s="1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9" i="12"/>
  <c r="I79" i="12"/>
  <c r="I78" i="12" s="1"/>
  <c r="K79" i="12"/>
  <c r="M79" i="12"/>
  <c r="O79" i="12"/>
  <c r="Q79" i="12"/>
  <c r="Q78" i="12" s="1"/>
  <c r="V79" i="12"/>
  <c r="G80" i="12"/>
  <c r="M80" i="12" s="1"/>
  <c r="I80" i="12"/>
  <c r="K80" i="12"/>
  <c r="K78" i="12" s="1"/>
  <c r="O80" i="12"/>
  <c r="Q80" i="12"/>
  <c r="V80" i="12"/>
  <c r="V78" i="12" s="1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O78" i="12" s="1"/>
  <c r="Q82" i="12"/>
  <c r="V82" i="12"/>
  <c r="G83" i="12"/>
  <c r="I83" i="12"/>
  <c r="K83" i="12"/>
  <c r="M83" i="12"/>
  <c r="O83" i="12"/>
  <c r="Q83" i="12"/>
  <c r="V83" i="12"/>
  <c r="AE85" i="12"/>
  <c r="AF85" i="12"/>
  <c r="I16" i="1"/>
  <c r="F42" i="1"/>
  <c r="G42" i="1"/>
  <c r="G25" i="1" s="1"/>
  <c r="A25" i="1" s="1"/>
  <c r="A26" i="1" s="1"/>
  <c r="G26" i="1" s="1"/>
  <c r="H39" i="1"/>
  <c r="I39" i="1" s="1"/>
  <c r="I42" i="1" s="1"/>
  <c r="I60" i="1" l="1"/>
  <c r="J55" i="1" s="1"/>
  <c r="H40" i="1"/>
  <c r="I40" i="1" s="1"/>
  <c r="G28" i="1"/>
  <c r="H42" i="1"/>
  <c r="G23" i="1"/>
  <c r="M70" i="12"/>
  <c r="M78" i="12"/>
  <c r="M48" i="12"/>
  <c r="G78" i="12"/>
  <c r="G70" i="12"/>
  <c r="G48" i="12"/>
  <c r="G38" i="12"/>
  <c r="M37" i="12"/>
  <c r="M36" i="12" s="1"/>
  <c r="M33" i="12"/>
  <c r="M32" i="12" s="1"/>
  <c r="G30" i="12"/>
  <c r="M10" i="12"/>
  <c r="M8" i="12" s="1"/>
  <c r="M58" i="12"/>
  <c r="M55" i="12" s="1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4" i="1" l="1"/>
  <c r="J52" i="1"/>
  <c r="J53" i="1"/>
  <c r="J51" i="1"/>
  <c r="J59" i="1"/>
  <c r="J58" i="1"/>
  <c r="J50" i="1"/>
  <c r="J49" i="1"/>
  <c r="J56" i="1"/>
  <c r="J57" i="1"/>
  <c r="A23" i="1"/>
  <c r="A24" i="1" s="1"/>
  <c r="G24" i="1" s="1"/>
  <c r="A27" i="1" s="1"/>
  <c r="A29" i="1" s="1"/>
  <c r="G29" i="1" s="1"/>
  <c r="G27" i="1" s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302FFBFD-C59A-4B02-93D6-2CCFEF01B13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835717-6A1B-40D9-B038-D2972230D3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<sst xmlns="http://schemas.openxmlformats.org/spreadsheetml/2006/main" count="555" uniqueCount="259">
  <si>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</si>
  <si>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</si>
  <si>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</si>
  <si>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</si>
  <si>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</si>
  <si>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</si>
  <si>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</si>
  <si>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</si>
  <si>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</si>
  <si>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</si>
  <si>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</si>
  <si>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</si>
  <si>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</si>
  <si>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</si>
  <si>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</si>
  <si>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</si>
  <si>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</si>
  <si>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</si>
  <si>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</si>
  <si>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</si>
  <si>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</si>
  <si>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</si>
  <si>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</si>
  <si>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</si>
  <si>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</si>
  <si>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</si>
  <si>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</si>
  <si>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</si>
  <si>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</si>
  <si>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</si>
  <si>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</si>
  <si>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</si>
  <si>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</si>
  <si>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</si>
  <si>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</si>
  <si>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</si>
  <si>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</si>
  <si>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</si>
  <si>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</si>
  <si>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</si>
  <si>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</si>
  <si>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</si>
  <si>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</si>
  <si>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</si>
  <si>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D.1.4.2- POZ- Vnitřní průmyslový plynovod</t>
  </si>
  <si>
    <t>SO-01</t>
  </si>
  <si>
    <t>Hlavní budova a jídelna - Technická zařízení budov</t>
  </si>
  <si>
    <t>Objekt:</t>
  </si>
  <si>
    <t>Rozpočet:</t>
  </si>
  <si>
    <t>Štefek Ladislav</t>
  </si>
  <si>
    <t>2018/VI/Maxx</t>
  </si>
  <si>
    <t>Oprava průmyslového plynovodu v areálu ZŠ Bílovecká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</si>
  <si>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</si>
  <si>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</si>
  <si>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</si>
  <si>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</si>
  <si>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</si>
  <si>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</si>
  <si>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</si>
  <si>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</si>
  <si>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</si>
  <si>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</si>
  <si>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</si>
  <si>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</si>
  <si>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</si>
  <si>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</si>
  <si>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</si>
  <si>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</si>
  <si>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</si>
  <si>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767</t>
  </si>
  <si>
    <t>Konstrukce zámečnické</t>
  </si>
  <si>
    <t>783</t>
  </si>
  <si>
    <t>Nátěry</t>
  </si>
  <si>
    <t>799</t>
  </si>
  <si>
    <t>Ostatní</t>
  </si>
  <si>
    <t>M23</t>
  </si>
  <si>
    <t>Montáže potrubí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</si>
  <si>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</si>
  <si>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</si>
  <si>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</si>
  <si>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</si>
  <si>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</si>
  <si>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</si>
  <si>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</si>
  <si>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</si>
  <si>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</si>
  <si>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</si>
  <si>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</si>
  <si>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</si>
  <si>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</si>
  <si>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</si>
  <si>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</si>
  <si>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</si>
  <si>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</si>
  <si>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</si>
  <si>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</si>
  <si>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</si>
  <si>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</si>
  <si>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</si>
  <si>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</si>
  <si>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</si>
  <si>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</si>
  <si>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</si>
  <si>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</si>
  <si>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</si>
  <si>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</si>
  <si>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</si>
  <si>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113106231R00</t>
  </si>
  <si>
    <t>Rozebrání dlažeb ze zámkové dlažby v kamenivu</t>
  </si>
  <si>
    <t>m2</t>
  </si>
  <si>
    <t>RTS 18/ I</t>
  </si>
  <si>
    <t>POL1_</t>
  </si>
  <si>
    <t>121101101R00</t>
  </si>
  <si>
    <t>Sejmutí ornice s přemístěním do 50 m</t>
  </si>
  <si>
    <t>m3</t>
  </si>
  <si>
    <t>11*0,8*0,3</t>
  </si>
  <si>
    <t>VV</t>
  </si>
  <si>
    <t>132201210R00</t>
  </si>
  <si>
    <t>Hloubení rýh š.do 200 cm hor.3 do 50 m3,STROJNĚ</t>
  </si>
  <si>
    <t>9*0,8*1,2</t>
  </si>
  <si>
    <t>132201219R00</t>
  </si>
  <si>
    <t>Přípl.za lepivost,hloubení rýh 200cm,hor.3,STROJNĚ</t>
  </si>
  <si>
    <t>139601102R00</t>
  </si>
  <si>
    <t>Ruční výkop jam, rýh a šachet v hornině tř. 3</t>
  </si>
  <si>
    <t>4*0,8*1,2</t>
  </si>
  <si>
    <t>162701105RT3</t>
  </si>
  <si>
    <t>Vodorovné přemístění výkopku z hor.1-4 do 10000 m, nosnost 12 t</t>
  </si>
  <si>
    <t>13*0,3*0,8</t>
  </si>
  <si>
    <t>180401211R00</t>
  </si>
  <si>
    <t>Založení trávníku lučního výsevem v rovině</t>
  </si>
  <si>
    <t>181301105R00</t>
  </si>
  <si>
    <t>Rozprostření ornice, rovina, tl. 25-30 cm,do 500m2</t>
  </si>
  <si>
    <t>11*0,8</t>
  </si>
  <si>
    <t>161101101R00</t>
  </si>
  <si>
    <t>Svislé přemístění výkopku z hor.1-4 do 2,5 m</t>
  </si>
  <si>
    <t>162201101R00</t>
  </si>
  <si>
    <t>Vodorovné přemístění výkopku z horniny 1 až 4, na vzdálenost do 20 m</t>
  </si>
  <si>
    <t>Vlastní</t>
  </si>
  <si>
    <t>Kalkul</t>
  </si>
  <si>
    <t>174101101R00</t>
  </si>
  <si>
    <t>Zásyp sypaninou se zhutněním jam, šachet, rýh nebo kolem objektů v těchto vykopávkách</t>
  </si>
  <si>
    <t>včetně strojního přemístění materiálu pro zásyp ze vzdálenosti do 10 m od okraje zásypu</t>
  </si>
  <si>
    <t>POP</t>
  </si>
  <si>
    <t>175101101RT2</t>
  </si>
  <si>
    <t>Obsyp potrubí bez prohození sypaniny, s dodáním štěrkopísku frakce 0 - 22 mm</t>
  </si>
  <si>
    <t>0,8*0,6*2</t>
  </si>
  <si>
    <t>00572400R</t>
  </si>
  <si>
    <t>Směs travní parková I. běžná zátěž PROFI, á 25 kg</t>
  </si>
  <si>
    <t>kg</t>
  </si>
  <si>
    <t>SPCM</t>
  </si>
  <si>
    <t>POL3_</t>
  </si>
  <si>
    <t>10364200R</t>
  </si>
  <si>
    <t>Ornice pro pozemkové úpravy</t>
  </si>
  <si>
    <t>215901101RT5</t>
  </si>
  <si>
    <t>Zhutnění podloží z hornin nesoudržných do 92% PS, vibrační deskou</t>
  </si>
  <si>
    <t>564251111R00</t>
  </si>
  <si>
    <t>Podklad ze štěrkopísku po zhutnění tloušťky 15 cm</t>
  </si>
  <si>
    <t>596215041R00</t>
  </si>
  <si>
    <t>Kladení zámkové dlažby tl. 8 cm do drtě tl. 5 cm</t>
  </si>
  <si>
    <t>59245030R</t>
  </si>
  <si>
    <t>Dlažba zámková H-PROFIL 20x16,5x8 cm přírodní</t>
  </si>
  <si>
    <t>917862111RT5</t>
  </si>
  <si>
    <t>Osazení stojat. obrub.bet. s opěrou,lože z C 12/15, včetně obrubníku ABO 100/10/25</t>
  </si>
  <si>
    <t>m</t>
  </si>
  <si>
    <t>767995102R00</t>
  </si>
  <si>
    <t>Výroba a montáž kov. atypických konstr. do 10 kg</t>
  </si>
  <si>
    <t>Zhotovení a motáž konzol pro uložení plynovodu - předběžná cena</t>
  </si>
  <si>
    <t>998767102R00</t>
  </si>
  <si>
    <t>Přesun hmot pro zámečnické konstr., výšky do 12 m</t>
  </si>
  <si>
    <t>t</t>
  </si>
  <si>
    <t>767956126V</t>
  </si>
  <si>
    <t>Klempířské práce vč materiálu: etáž stávajícího okapového potrubí v místě kolize s novým plynovodem</t>
  </si>
  <si>
    <t>soubor</t>
  </si>
  <si>
    <t>Indiv</t>
  </si>
  <si>
    <t>783222110RT1</t>
  </si>
  <si>
    <t>Nátěr syntetický kovových konstrukcí 2 x, Paulín, antikoroz. email Ferronotte 2 x, ředidlo Pinosolve</t>
  </si>
  <si>
    <t>783226100R00</t>
  </si>
  <si>
    <t>Nátěr syntetický kovových konstrukcí základní</t>
  </si>
  <si>
    <t>783425350R00</t>
  </si>
  <si>
    <t>Nátěr syntet. potrubí do DN 100 mm Z +2x +1x email</t>
  </si>
  <si>
    <t>Vrchní barva žlutá</t>
  </si>
  <si>
    <t>799230851V</t>
  </si>
  <si>
    <t>Stavební výpomoc , průrazy(prostupy) pro nové potrubí přes obvodovou zeď</t>
  </si>
  <si>
    <t xml:space="preserve">hod   </t>
  </si>
  <si>
    <t>vyspravení , uvedení do původního stavu, zapravení stávajících prostupů po demontáži stávajícího potrubí DN 80</t>
  </si>
  <si>
    <t>799230852V</t>
  </si>
  <si>
    <t xml:space="preserve">Pomocný a drobný montážní materiál, spojovací , závěsy, </t>
  </si>
  <si>
    <t>799230875V</t>
  </si>
  <si>
    <t xml:space="preserve">Uzemnění plynovodu včetně revizní zprávy , revizní zpráva o křížení hromosvodu s plynovodem. </t>
  </si>
  <si>
    <t xml:space="preserve">ks    </t>
  </si>
  <si>
    <t>Elektrorevize</t>
  </si>
  <si>
    <t>799230887V</t>
  </si>
  <si>
    <t>Stavební výpomoc: opravy zateplení budovy po osazení nosných konzol plynovodu</t>
  </si>
  <si>
    <t>723150313R00</t>
  </si>
  <si>
    <t>Potrubí ocelové hladké černé svařované D 70x3,2</t>
  </si>
  <si>
    <t>723150345R00</t>
  </si>
  <si>
    <t>Zhotovení redukce kováním přes 1DN, DN 80/65</t>
  </si>
  <si>
    <t>kus</t>
  </si>
  <si>
    <t>723150369R00</t>
  </si>
  <si>
    <t>Potrubí ocel. černé svařované - chráničky D 89/3,6</t>
  </si>
  <si>
    <t>230120018R00</t>
  </si>
  <si>
    <t>Odmašťování potrubí DN 65</t>
  </si>
  <si>
    <t>230120044R00</t>
  </si>
  <si>
    <t>Čištění potrubí profukováním nebo proplach. DN 65</t>
  </si>
  <si>
    <t>230230016R00</t>
  </si>
  <si>
    <t>Hlavní tlaková zkouška vzduchem 0,6 MPa, DN 50</t>
  </si>
  <si>
    <t>230220011V</t>
  </si>
  <si>
    <t xml:space="preserve"> orientační štítek(tabulka) - plynovod</t>
  </si>
  <si>
    <t>230230356V</t>
  </si>
  <si>
    <t>Odstavení-uzavření NTL plynovodu - vypuštění , odvětrání , zabezpečení pro svářečské práce</t>
  </si>
  <si>
    <t>230230357V</t>
  </si>
  <si>
    <t>Demontáž a likvidace stáv. NTL plynovodu DN 80 v objektu a v zemi (cca 12m), vč. uzavíracího šoupátka a čichačky , zaslepení ponechaného potrubí v zemi</t>
  </si>
  <si>
    <t>230230654V</t>
  </si>
  <si>
    <t>Napojení na stávající plynovod</t>
  </si>
  <si>
    <t>905      R01</t>
  </si>
  <si>
    <t>Hzs-revize provoz.souboru a st.obj., Revize plynovodu a vystavení protokolů</t>
  </si>
  <si>
    <t>h</t>
  </si>
  <si>
    <t>Prav.M</t>
  </si>
  <si>
    <t>POL10_</t>
  </si>
  <si>
    <t>24633211V</t>
  </si>
  <si>
    <t>Protipožární tmel pro utěsnění ocelové chráničky</t>
  </si>
  <si>
    <t>460030092R00</t>
  </si>
  <si>
    <t>Vytrhání obrubníků, lože MC, ležatých</t>
  </si>
  <si>
    <t>005111021R</t>
  </si>
  <si>
    <t>Vytyčení inženýrských sítí</t>
  </si>
  <si>
    <t>Soubor</t>
  </si>
  <si>
    <t>POL99_8</t>
  </si>
  <si>
    <t>005121010R</t>
  </si>
  <si>
    <t>Vybudování zařízení staveniště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</si>
  <si>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</si>
  <si>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</si>
  <si>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</si>
  <si>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</si>
  <si>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</si>
  <si>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</si>
  <si>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</si>
  <si>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POL99_1</t>
  </si>
  <si>
    <t>005124010R</t>
  </si>
  <si>
    <t>Koordinační činnost</t>
  </si>
  <si>
    <t>00524 R</t>
  </si>
  <si>
    <t>Předání a převzetí díla</t>
  </si>
  <si>
    <t>008</t>
  </si>
  <si>
    <t>Nájem lešení</t>
  </si>
  <si>
    <t>Kč</t>
  </si>
  <si>
    <t>POL13_0</t>
  </si>
  <si>
    <t>101</t>
  </si>
  <si>
    <t>Nákladní automobilová doprava</t>
  </si>
  <si>
    <t>005211080R</t>
  </si>
  <si>
    <t xml:space="preserve">Bezpečnostní  opatření na staveništi </t>
  </si>
  <si>
    <t>005211020R</t>
  </si>
  <si>
    <t>Ochrana stávajících inženýrských sítí na staveništ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</si>
  <si>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</si>
  <si>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</si>
  <si>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</si>
  <si>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</si>
  <si>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</si>
  <si>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</si>
  <si>
    <t>ZŠ a MŠ Ostrava - Svinov, p.o., Bílovecká 10</t>
  </si>
  <si>
    <t>721 00 Ostrava - Svinov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</si>
</sst>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sheetProtection algorithmName="SHA-512" hashValue="kTnUlvj2WdcmaLZZLx7s7vdVFD3yhj2Jur397hnnbY6KzelaGGB3mC0Nw81GUALFTKtqL1/Om7jPHhawIiHUvA==" saltValue="EnaG+GjLyg/ZeUospfTNQ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38</v>
      </c>
      <c r="B1" s="203" t="s">
        <v>4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77" t="s">
        <v>24</v>
      </c>
      <c r="C2" s="78"/>
      <c r="D2" s="79" t="s">
        <v>50</v>
      </c>
      <c r="E2" s="212" t="s">
        <v>51</v>
      </c>
      <c r="F2" s="213"/>
      <c r="G2" s="213"/>
      <c r="H2" s="213"/>
      <c r="I2" s="213"/>
      <c r="J2" s="214"/>
      <c r="O2" s="2"/>
    </row>
    <row r="3" spans="1:15" ht="27" customHeight="1" x14ac:dyDescent="0.2">
      <c r="A3" s="3"/>
      <c r="B3" s="80" t="s">
        <v>47</v>
      </c>
      <c r="C3" s="78"/>
      <c r="D3" s="81" t="s">
        <v>45</v>
      </c>
      <c r="E3" s="215" t="s">
        <v>46</v>
      </c>
      <c r="F3" s="216"/>
      <c r="G3" s="216"/>
      <c r="H3" s="216"/>
      <c r="I3" s="216"/>
      <c r="J3" s="217"/>
    </row>
    <row r="4" spans="1:15" ht="23.25" customHeight="1" x14ac:dyDescent="0.2">
      <c r="A4" s="75">
        <v>475</v>
      </c>
      <c r="B4" s="82" t="s">
        <v>48</v>
      </c>
      <c r="C4" s="83"/>
      <c r="D4" s="84" t="s">
        <v>43</v>
      </c>
      <c r="E4" s="225" t="s">
        <v>44</v>
      </c>
      <c r="F4" s="226"/>
      <c r="G4" s="226"/>
      <c r="H4" s="226"/>
      <c r="I4" s="226"/>
      <c r="J4" s="227"/>
    </row>
    <row r="5" spans="1:15" ht="24" customHeight="1" x14ac:dyDescent="0.2">
      <c r="A5" s="3"/>
      <c r="B5" s="43" t="s">
        <v>23</v>
      </c>
      <c r="C5" s="4"/>
      <c r="D5" s="30" t="s">
        <v>257</v>
      </c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8"/>
      <c r="C6" s="24"/>
      <c r="D6" s="30" t="s">
        <v>258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21</v>
      </c>
      <c r="C8" s="4"/>
      <c r="D8" s="76" t="s">
        <v>52</v>
      </c>
      <c r="E8" s="4"/>
      <c r="F8" s="4"/>
      <c r="G8" s="42"/>
      <c r="H8" s="26" t="s">
        <v>42</v>
      </c>
      <c r="I8" s="87" t="s">
        <v>56</v>
      </c>
      <c r="J8" s="10"/>
    </row>
    <row r="9" spans="1:15" ht="15.75" hidden="1" customHeight="1" x14ac:dyDescent="0.2">
      <c r="A9" s="3"/>
      <c r="B9" s="3"/>
      <c r="C9" s="4"/>
      <c r="D9" s="76" t="s">
        <v>53</v>
      </c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8"/>
      <c r="C10" s="25"/>
      <c r="D10" s="86" t="s">
        <v>55</v>
      </c>
      <c r="E10" s="85" t="s">
        <v>54</v>
      </c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20</v>
      </c>
      <c r="C11" s="4"/>
      <c r="D11" s="219"/>
      <c r="E11" s="219"/>
      <c r="F11" s="219"/>
      <c r="G11" s="219"/>
      <c r="H11" s="26" t="s">
        <v>42</v>
      </c>
      <c r="I11" s="89"/>
      <c r="J11" s="10"/>
    </row>
    <row r="12" spans="1:15" ht="15.75" customHeight="1" x14ac:dyDescent="0.2">
      <c r="A12" s="3"/>
      <c r="B12" s="38"/>
      <c r="C12" s="24"/>
      <c r="D12" s="224"/>
      <c r="E12" s="224"/>
      <c r="F12" s="224"/>
      <c r="G12" s="224"/>
      <c r="H12" s="26" t="s">
        <v>36</v>
      </c>
      <c r="I12" s="89"/>
      <c r="J12" s="10"/>
    </row>
    <row r="13" spans="1:15" ht="15.75" customHeight="1" x14ac:dyDescent="0.2">
      <c r="A13" s="3"/>
      <c r="B13" s="39"/>
      <c r="C13" s="25"/>
      <c r="D13" s="88"/>
      <c r="E13" s="228"/>
      <c r="F13" s="229"/>
      <c r="G13" s="229"/>
      <c r="H13" s="27"/>
      <c r="I13" s="32"/>
      <c r="J13" s="47"/>
    </row>
    <row r="14" spans="1:15" ht="24" hidden="1" customHeight="1" x14ac:dyDescent="0.2">
      <c r="A14" s="3"/>
      <c r="B14" s="62" t="s">
        <v>22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34</v>
      </c>
      <c r="C15" s="68"/>
      <c r="D15" s="49"/>
      <c r="E15" s="218"/>
      <c r="F15" s="218"/>
      <c r="G15" s="220"/>
      <c r="H15" s="220"/>
      <c r="I15" s="220" t="s">
        <v>31</v>
      </c>
      <c r="J15" s="221"/>
    </row>
    <row r="16" spans="1:15" ht="23.25" customHeight="1" x14ac:dyDescent="0.2">
      <c r="A16" s="141" t="s">
        <v>26</v>
      </c>
      <c r="B16" s="53" t="s">
        <v>26</v>
      </c>
      <c r="C16" s="54"/>
      <c r="D16" s="55"/>
      <c r="E16" s="209"/>
      <c r="F16" s="210"/>
      <c r="G16" s="209"/>
      <c r="H16" s="210"/>
      <c r="I16" s="209">
        <f>SUMIF(F49:F59,A16,I49:I59)+SUMIF(F49:F59,"PSU",I49:I59)</f>
        <v>0</v>
      </c>
      <c r="J16" s="211"/>
    </row>
    <row r="17" spans="1:10" ht="23.25" customHeight="1" x14ac:dyDescent="0.2">
      <c r="A17" s="141" t="s">
        <v>27</v>
      </c>
      <c r="B17" s="53" t="s">
        <v>27</v>
      </c>
      <c r="C17" s="54"/>
      <c r="D17" s="55"/>
      <c r="E17" s="209"/>
      <c r="F17" s="210"/>
      <c r="G17" s="209"/>
      <c r="H17" s="210"/>
      <c r="I17" s="209">
        <f>SUMIF(F49:F59,A17,I49:I59)</f>
        <v>0</v>
      </c>
      <c r="J17" s="211"/>
    </row>
    <row r="18" spans="1:10" ht="23.25" customHeight="1" x14ac:dyDescent="0.2">
      <c r="A18" s="141" t="s">
        <v>28</v>
      </c>
      <c r="B18" s="53" t="s">
        <v>28</v>
      </c>
      <c r="C18" s="54"/>
      <c r="D18" s="55"/>
      <c r="E18" s="209"/>
      <c r="F18" s="210"/>
      <c r="G18" s="209"/>
      <c r="H18" s="210"/>
      <c r="I18" s="209">
        <f>SUMIF(F49:F59,A18,I49:I59)</f>
        <v>0</v>
      </c>
      <c r="J18" s="211"/>
    </row>
    <row r="19" spans="1:10" ht="23.25" customHeight="1" x14ac:dyDescent="0.2">
      <c r="A19" s="141" t="s">
        <v>79</v>
      </c>
      <c r="B19" s="53" t="s">
        <v>29</v>
      </c>
      <c r="C19" s="54"/>
      <c r="D19" s="55"/>
      <c r="E19" s="209"/>
      <c r="F19" s="210"/>
      <c r="G19" s="209"/>
      <c r="H19" s="210"/>
      <c r="I19" s="209">
        <f>SUMIF(F49:F59,A19,I49:I59)</f>
        <v>0</v>
      </c>
      <c r="J19" s="211"/>
    </row>
    <row r="20" spans="1:10" ht="23.25" customHeight="1" x14ac:dyDescent="0.2">
      <c r="A20" s="141" t="s">
        <v>80</v>
      </c>
      <c r="B20" s="53" t="s">
        <v>30</v>
      </c>
      <c r="C20" s="54"/>
      <c r="D20" s="55"/>
      <c r="E20" s="209"/>
      <c r="F20" s="210"/>
      <c r="G20" s="209"/>
      <c r="H20" s="210"/>
      <c r="I20" s="209">
        <f>SUMIF(F49:F59,A20,I49:I59)</f>
        <v>0</v>
      </c>
      <c r="J20" s="211"/>
    </row>
    <row r="21" spans="1:10" ht="23.25" customHeight="1" x14ac:dyDescent="0.2">
      <c r="A21" s="3"/>
      <c r="B21" s="70" t="s">
        <v>31</v>
      </c>
      <c r="C21" s="71"/>
      <c r="D21" s="72"/>
      <c r="E21" s="222"/>
      <c r="F21" s="223"/>
      <c r="G21" s="222"/>
      <c r="H21" s="223"/>
      <c r="I21" s="222">
        <f>SUM(I16:J20)</f>
        <v>0</v>
      </c>
      <c r="J21" s="235"/>
    </row>
    <row r="22" spans="1:10" ht="33" customHeight="1" x14ac:dyDescent="0.2">
      <c r="A22" s="3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>
        <f>ZakladDPHSni*SazbaDPH1/100</f>
        <v>0</v>
      </c>
      <c r="B23" s="53" t="s">
        <v>13</v>
      </c>
      <c r="C23" s="54"/>
      <c r="D23" s="55"/>
      <c r="E23" s="56">
        <v>15</v>
      </c>
      <c r="F23" s="57" t="s">
        <v>0</v>
      </c>
      <c r="G23" s="233">
        <f>ZakladDPHSniVypocet</f>
        <v>0</v>
      </c>
      <c r="H23" s="234"/>
      <c r="I23" s="234"/>
      <c r="J23" s="58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3" t="s">
        <v>14</v>
      </c>
      <c r="C24" s="54"/>
      <c r="D24" s="55"/>
      <c r="E24" s="56">
        <f>SazbaDPH1</f>
        <v>15</v>
      </c>
      <c r="F24" s="57" t="s">
        <v>0</v>
      </c>
      <c r="G24" s="231">
        <f>IF(A24&gt;50, ROUNDUP(A23, 0), ROUNDDOWN(A23, 0))</f>
        <v>0</v>
      </c>
      <c r="H24" s="232"/>
      <c r="I24" s="232"/>
      <c r="J24" s="58" t="str">
        <f t="shared" si="0"/>
        <v>CZK</v>
      </c>
    </row>
    <row r="25" spans="1:10" ht="23.25" customHeight="1" x14ac:dyDescent="0.2">
      <c r="A25" s="3">
        <f>ZakladDPHZakl*SazbaDPH2/100</f>
        <v>0</v>
      </c>
      <c r="B25" s="53" t="s">
        <v>15</v>
      </c>
      <c r="C25" s="54"/>
      <c r="D25" s="55"/>
      <c r="E25" s="56">
        <v>21</v>
      </c>
      <c r="F25" s="57" t="s">
        <v>0</v>
      </c>
      <c r="G25" s="233">
        <f>ZakladDPHZaklVypocet</f>
        <v>0</v>
      </c>
      <c r="H25" s="234"/>
      <c r="I25" s="234"/>
      <c r="J25" s="58" t="str">
        <f t="shared" si="0"/>
        <v>CZK</v>
      </c>
    </row>
    <row r="26" spans="1:10" ht="23.25" customHeight="1" x14ac:dyDescent="0.2">
      <c r="A26" s="3">
        <f>(A25-INT(A25))*100</f>
        <v>0</v>
      </c>
      <c r="B26" s="45" t="s">
        <v>16</v>
      </c>
      <c r="C26" s="21"/>
      <c r="D26" s="17"/>
      <c r="E26" s="40">
        <f>SazbaDPH2</f>
        <v>21</v>
      </c>
      <c r="F26" s="41" t="s">
        <v>0</v>
      </c>
      <c r="G26" s="206">
        <f>IF(A26&gt;50, ROUNDUP(A25, 0), ROUNDDOWN(A25, 0))</f>
        <v>0</v>
      </c>
      <c r="H26" s="207"/>
      <c r="I26" s="207"/>
      <c r="J26" s="52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4" t="s">
        <v>5</v>
      </c>
      <c r="C27" s="19"/>
      <c r="D27" s="22"/>
      <c r="E27" s="19"/>
      <c r="F27" s="20"/>
      <c r="G27" s="208">
        <f>CenaCelkem-(ZakladDPHSni+DPHSni+ZakladDPHZakl+DPHZakl)</f>
        <v>0</v>
      </c>
      <c r="H27" s="208"/>
      <c r="I27" s="208"/>
      <c r="J27" s="59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7">
        <f>ZakladDPHSniVypocet+ZakladDPHZaklVypocet</f>
        <v>0</v>
      </c>
      <c r="H28" s="237"/>
      <c r="I28" s="237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6">
        <f>IF(A29&gt;50, ROUNDUP(A27, 0), ROUNDDOWN(A27, 0))</f>
        <v>0</v>
      </c>
      <c r="H29" s="236"/>
      <c r="I29" s="236"/>
      <c r="J29" s="124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43275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38"/>
      <c r="E34" s="239"/>
      <c r="F34" s="29"/>
      <c r="G34" s="238"/>
      <c r="H34" s="239"/>
      <c r="I34" s="239"/>
      <c r="J34" s="35"/>
    </row>
    <row r="35" spans="1:10" ht="12.75" customHeight="1" x14ac:dyDescent="0.2">
      <c r="A35" s="3"/>
      <c r="B35" s="3"/>
      <c r="C35" s="4"/>
      <c r="D35" s="230" t="s">
        <v>2</v>
      </c>
      <c r="E35" s="23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57</v>
      </c>
      <c r="C39" s="196"/>
      <c r="D39" s="197"/>
      <c r="E39" s="197"/>
      <c r="F39" s="105">
        <f>'SO-01 1 Pol'!AE85</f>
        <v>0</v>
      </c>
      <c r="G39" s="106">
        <f>'SO-01 1 Pol'!AF85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8" t="s">
        <v>46</v>
      </c>
      <c r="D40" s="199"/>
      <c r="E40" s="199"/>
      <c r="F40" s="110">
        <f>'SO-01 1 Pol'!AE85</f>
        <v>0</v>
      </c>
      <c r="G40" s="111">
        <f>'SO-01 1 Pol'!AF85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6" t="s">
        <v>44</v>
      </c>
      <c r="D41" s="197"/>
      <c r="E41" s="197"/>
      <c r="F41" s="114">
        <f>'SO-01 1 Pol'!AE85</f>
        <v>0</v>
      </c>
      <c r="G41" s="107">
        <f>'SO-01 1 Pol'!AF85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0" t="s">
        <v>58</v>
      </c>
      <c r="C42" s="201"/>
      <c r="D42" s="201"/>
      <c r="E42" s="20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60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61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43</v>
      </c>
      <c r="C49" s="194" t="s">
        <v>62</v>
      </c>
      <c r="D49" s="195"/>
      <c r="E49" s="195"/>
      <c r="F49" s="137" t="s">
        <v>26</v>
      </c>
      <c r="G49" s="138"/>
      <c r="H49" s="138"/>
      <c r="I49" s="138">
        <f>'SO-01 1 Pol'!G8</f>
        <v>0</v>
      </c>
      <c r="J49" s="135" t="str">
        <f>IF(I60=0,"",I49/I60*100)</f>
        <v/>
      </c>
    </row>
    <row r="50" spans="1:10" ht="25.5" customHeight="1" x14ac:dyDescent="0.2">
      <c r="A50" s="127"/>
      <c r="B50" s="132" t="s">
        <v>63</v>
      </c>
      <c r="C50" s="194" t="s">
        <v>64</v>
      </c>
      <c r="D50" s="195"/>
      <c r="E50" s="195"/>
      <c r="F50" s="137" t="s">
        <v>26</v>
      </c>
      <c r="G50" s="138"/>
      <c r="H50" s="138"/>
      <c r="I50" s="138">
        <f>'SO-01 1 Pol'!G30</f>
        <v>0</v>
      </c>
      <c r="J50" s="135" t="str">
        <f>IF(I60=0,"",I50/I60*100)</f>
        <v/>
      </c>
    </row>
    <row r="51" spans="1:10" ht="25.5" customHeight="1" x14ac:dyDescent="0.2">
      <c r="A51" s="127"/>
      <c r="B51" s="132" t="s">
        <v>65</v>
      </c>
      <c r="C51" s="194" t="s">
        <v>66</v>
      </c>
      <c r="D51" s="195"/>
      <c r="E51" s="195"/>
      <c r="F51" s="137" t="s">
        <v>26</v>
      </c>
      <c r="G51" s="138"/>
      <c r="H51" s="138"/>
      <c r="I51" s="138">
        <f>'SO-01 1 Pol'!G32</f>
        <v>0</v>
      </c>
      <c r="J51" s="135" t="str">
        <f>IF(I60=0,"",I51/I60*100)</f>
        <v/>
      </c>
    </row>
    <row r="52" spans="1:10" ht="25.5" customHeight="1" x14ac:dyDescent="0.2">
      <c r="A52" s="127"/>
      <c r="B52" s="132" t="s">
        <v>67</v>
      </c>
      <c r="C52" s="194" t="s">
        <v>68</v>
      </c>
      <c r="D52" s="195"/>
      <c r="E52" s="195"/>
      <c r="F52" s="137" t="s">
        <v>26</v>
      </c>
      <c r="G52" s="138"/>
      <c r="H52" s="138"/>
      <c r="I52" s="138">
        <f>'SO-01 1 Pol'!G36</f>
        <v>0</v>
      </c>
      <c r="J52" s="135" t="str">
        <f>IF(I60=0,"",I52/I60*100)</f>
        <v/>
      </c>
    </row>
    <row r="53" spans="1:10" ht="25.5" customHeight="1" x14ac:dyDescent="0.2">
      <c r="A53" s="127"/>
      <c r="B53" s="132" t="s">
        <v>69</v>
      </c>
      <c r="C53" s="194" t="s">
        <v>70</v>
      </c>
      <c r="D53" s="195"/>
      <c r="E53" s="195"/>
      <c r="F53" s="137" t="s">
        <v>27</v>
      </c>
      <c r="G53" s="138"/>
      <c r="H53" s="138"/>
      <c r="I53" s="138">
        <f>'SO-01 1 Pol'!G38</f>
        <v>0</v>
      </c>
      <c r="J53" s="135" t="str">
        <f>IF(I60=0,"",I53/I60*100)</f>
        <v/>
      </c>
    </row>
    <row r="54" spans="1:10" ht="25.5" customHeight="1" x14ac:dyDescent="0.2">
      <c r="A54" s="127"/>
      <c r="B54" s="132" t="s">
        <v>71</v>
      </c>
      <c r="C54" s="194" t="s">
        <v>72</v>
      </c>
      <c r="D54" s="195"/>
      <c r="E54" s="195"/>
      <c r="F54" s="137" t="s">
        <v>27</v>
      </c>
      <c r="G54" s="138"/>
      <c r="H54" s="138"/>
      <c r="I54" s="138">
        <f>'SO-01 1 Pol'!G43</f>
        <v>0</v>
      </c>
      <c r="J54" s="135" t="str">
        <f>IF(I60=0,"",I54/I60*100)</f>
        <v/>
      </c>
    </row>
    <row r="55" spans="1:10" ht="25.5" customHeight="1" x14ac:dyDescent="0.2">
      <c r="A55" s="127"/>
      <c r="B55" s="132" t="s">
        <v>73</v>
      </c>
      <c r="C55" s="194" t="s">
        <v>74</v>
      </c>
      <c r="D55" s="195"/>
      <c r="E55" s="195"/>
      <c r="F55" s="137" t="s">
        <v>27</v>
      </c>
      <c r="G55" s="138"/>
      <c r="H55" s="138"/>
      <c r="I55" s="138">
        <f>'SO-01 1 Pol'!G48</f>
        <v>0</v>
      </c>
      <c r="J55" s="135" t="str">
        <f>IF(I60=0,"",I55/I60*100)</f>
        <v/>
      </c>
    </row>
    <row r="56" spans="1:10" ht="25.5" customHeight="1" x14ac:dyDescent="0.2">
      <c r="A56" s="127"/>
      <c r="B56" s="132" t="s">
        <v>75</v>
      </c>
      <c r="C56" s="194" t="s">
        <v>76</v>
      </c>
      <c r="D56" s="195"/>
      <c r="E56" s="195"/>
      <c r="F56" s="137" t="s">
        <v>28</v>
      </c>
      <c r="G56" s="138"/>
      <c r="H56" s="138"/>
      <c r="I56" s="138">
        <f>'SO-01 1 Pol'!G55</f>
        <v>0</v>
      </c>
      <c r="J56" s="135" t="str">
        <f>IF(I60=0,"",I56/I60*100)</f>
        <v/>
      </c>
    </row>
    <row r="57" spans="1:10" ht="25.5" customHeight="1" x14ac:dyDescent="0.2">
      <c r="A57" s="127"/>
      <c r="B57" s="132" t="s">
        <v>77</v>
      </c>
      <c r="C57" s="194" t="s">
        <v>78</v>
      </c>
      <c r="D57" s="195"/>
      <c r="E57" s="195"/>
      <c r="F57" s="137" t="s">
        <v>28</v>
      </c>
      <c r="G57" s="138"/>
      <c r="H57" s="138"/>
      <c r="I57" s="138">
        <f>'SO-01 1 Pol'!G68</f>
        <v>0</v>
      </c>
      <c r="J57" s="135" t="str">
        <f>IF(I60=0,"",I57/I60*100)</f>
        <v/>
      </c>
    </row>
    <row r="58" spans="1:10" ht="25.5" customHeight="1" x14ac:dyDescent="0.2">
      <c r="A58" s="127"/>
      <c r="B58" s="132" t="s">
        <v>79</v>
      </c>
      <c r="C58" s="194" t="s">
        <v>29</v>
      </c>
      <c r="D58" s="195"/>
      <c r="E58" s="195"/>
      <c r="F58" s="137" t="s">
        <v>79</v>
      </c>
      <c r="G58" s="138"/>
      <c r="H58" s="138"/>
      <c r="I58" s="138">
        <f>'SO-01 1 Pol'!G70</f>
        <v>0</v>
      </c>
      <c r="J58" s="135" t="str">
        <f>IF(I60=0,"",I58/I60*100)</f>
        <v/>
      </c>
    </row>
    <row r="59" spans="1:10" ht="25.5" customHeight="1" x14ac:dyDescent="0.2">
      <c r="A59" s="127"/>
      <c r="B59" s="132" t="s">
        <v>80</v>
      </c>
      <c r="C59" s="194" t="s">
        <v>30</v>
      </c>
      <c r="D59" s="195"/>
      <c r="E59" s="195"/>
      <c r="F59" s="137" t="s">
        <v>80</v>
      </c>
      <c r="G59" s="138"/>
      <c r="H59" s="138"/>
      <c r="I59" s="138">
        <f>'SO-01 1 Pol'!G78</f>
        <v>0</v>
      </c>
      <c r="J59" s="135" t="str">
        <f>IF(I60=0,"",I59/I60*100)</f>
        <v/>
      </c>
    </row>
    <row r="60" spans="1:10" ht="25.5" customHeight="1" x14ac:dyDescent="0.2">
      <c r="A60" s="128"/>
      <c r="B60" s="133" t="s">
        <v>1</v>
      </c>
      <c r="C60" s="133"/>
      <c r="D60" s="134"/>
      <c r="E60" s="134"/>
      <c r="F60" s="139"/>
      <c r="G60" s="140"/>
      <c r="H60" s="140"/>
      <c r="I60" s="140">
        <f>SUM(I49:I59)</f>
        <v>0</v>
      </c>
      <c r="J60" s="136">
        <f>SUM(J49:J59)</f>
        <v>0</v>
      </c>
    </row>
    <row r="61" spans="1:10" x14ac:dyDescent="0.2">
      <c r="F61" s="92"/>
      <c r="G61" s="91"/>
      <c r="H61" s="92"/>
      <c r="I61" s="91"/>
      <c r="J61" s="93"/>
    </row>
    <row r="62" spans="1:10" x14ac:dyDescent="0.2">
      <c r="F62" s="92"/>
      <c r="G62" s="91"/>
      <c r="H62" s="92"/>
      <c r="I62" s="91"/>
      <c r="J62" s="93"/>
    </row>
    <row r="63" spans="1:10" x14ac:dyDescent="0.2">
      <c r="F63" s="92"/>
      <c r="G63" s="91"/>
      <c r="H63" s="92"/>
      <c r="I63" s="91"/>
      <c r="J63" s="93"/>
    </row>
  </sheetData>
  <sheetProtection algorithmName="SHA-512" hashValue="yu+KchiGGIK6P8GZdxU2Ea1KfwfnFCIGQUJzzgDLwU9t/IOJJa3BLKu6La/mvLUEqoPJc+ZmMVYuZ80UC2d3bw==" saltValue="oi3iakNe30M0DbO1qHjSL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4" t="s">
        <v>8</v>
      </c>
      <c r="B2" s="73"/>
      <c r="C2" s="242"/>
      <c r="D2" s="242"/>
      <c r="E2" s="242"/>
      <c r="F2" s="242"/>
      <c r="G2" s="243"/>
    </row>
    <row r="3" spans="1:7" ht="24.95" customHeight="1" x14ac:dyDescent="0.2">
      <c r="A3" s="74" t="s">
        <v>9</v>
      </c>
      <c r="B3" s="73"/>
      <c r="C3" s="242"/>
      <c r="D3" s="242"/>
      <c r="E3" s="242"/>
      <c r="F3" s="242"/>
      <c r="G3" s="243"/>
    </row>
    <row r="4" spans="1:7" ht="24.95" customHeight="1" x14ac:dyDescent="0.2">
      <c r="A4" s="74" t="s">
        <v>10</v>
      </c>
      <c r="B4" s="73"/>
      <c r="C4" s="242"/>
      <c r="D4" s="242"/>
      <c r="E4" s="242"/>
      <c r="F4" s="242"/>
      <c r="G4" s="243"/>
    </row>
    <row r="5" spans="1:7" x14ac:dyDescent="0.2">
      <c r="B5" s="6"/>
      <c r="C5" s="7"/>
      <c r="D5" s="8"/>
    </row>
  </sheetData>
  <sheetProtection algorithmName="SHA-512" hashValue="Mjeshjwh3Tsf5QevKJ1mpHe/uXZtbGqhnNPam895Lo4BPrrLmoZpztCM1cdaQOHZrJPphgeMRMkMvuF5QQoRLQ==" saltValue="zoX+ew6jpeJmY4Es5w8gW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6B08-ED2A-4FD5-A980-0526EBEB0263}">
  <sheetPr>
    <outlinePr summaryBelow="0"/>
  </sheetPr>
  <dimension ref="A1:BH5000"/>
  <sheetViews>
    <sheetView workbookViewId="0">
      <pane ySplit="7" topLeftCell="A65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81</v>
      </c>
    </row>
    <row r="2" spans="1:60" ht="24.95" customHeight="1" x14ac:dyDescent="0.2">
      <c r="A2" s="143" t="s">
        <v>8</v>
      </c>
      <c r="B2" s="73" t="s">
        <v>50</v>
      </c>
      <c r="C2" s="247" t="s">
        <v>51</v>
      </c>
      <c r="D2" s="248"/>
      <c r="E2" s="248"/>
      <c r="F2" s="248"/>
      <c r="G2" s="249"/>
      <c r="AG2" t="s">
        <v>82</v>
      </c>
    </row>
    <row r="3" spans="1:60" ht="24.95" customHeight="1" x14ac:dyDescent="0.2">
      <c r="A3" s="143" t="s">
        <v>9</v>
      </c>
      <c r="B3" s="73" t="s">
        <v>45</v>
      </c>
      <c r="C3" s="247" t="s">
        <v>46</v>
      </c>
      <c r="D3" s="248"/>
      <c r="E3" s="248"/>
      <c r="F3" s="248"/>
      <c r="G3" s="249"/>
      <c r="AC3" s="90" t="s">
        <v>82</v>
      </c>
      <c r="AG3" t="s">
        <v>83</v>
      </c>
    </row>
    <row r="4" spans="1:60" ht="24.95" customHeight="1" x14ac:dyDescent="0.2">
      <c r="A4" s="144" t="s">
        <v>10</v>
      </c>
      <c r="B4" s="145" t="s">
        <v>43</v>
      </c>
      <c r="C4" s="250" t="s">
        <v>44</v>
      </c>
      <c r="D4" s="251"/>
      <c r="E4" s="251"/>
      <c r="F4" s="251"/>
      <c r="G4" s="252"/>
      <c r="AG4" t="s">
        <v>84</v>
      </c>
    </row>
    <row r="5" spans="1:60" x14ac:dyDescent="0.2">
      <c r="D5" s="142"/>
    </row>
    <row r="6" spans="1:60" ht="38.25" x14ac:dyDescent="0.2">
      <c r="A6" s="147" t="s">
        <v>85</v>
      </c>
      <c r="B6" s="149" t="s">
        <v>86</v>
      </c>
      <c r="C6" s="149" t="s">
        <v>87</v>
      </c>
      <c r="D6" s="148" t="s">
        <v>88</v>
      </c>
      <c r="E6" s="147" t="s">
        <v>89</v>
      </c>
      <c r="F6" s="146" t="s">
        <v>90</v>
      </c>
      <c r="G6" s="147" t="s">
        <v>31</v>
      </c>
      <c r="H6" s="150" t="s">
        <v>32</v>
      </c>
      <c r="I6" s="150" t="s">
        <v>91</v>
      </c>
      <c r="J6" s="150" t="s">
        <v>33</v>
      </c>
      <c r="K6" s="150" t="s">
        <v>92</v>
      </c>
      <c r="L6" s="150" t="s">
        <v>93</v>
      </c>
      <c r="M6" s="150" t="s">
        <v>94</v>
      </c>
      <c r="N6" s="150" t="s">
        <v>95</v>
      </c>
      <c r="O6" s="150" t="s">
        <v>96</v>
      </c>
      <c r="P6" s="150" t="s">
        <v>97</v>
      </c>
      <c r="Q6" s="150" t="s">
        <v>98</v>
      </c>
      <c r="R6" s="150" t="s">
        <v>99</v>
      </c>
      <c r="S6" s="150" t="s">
        <v>100</v>
      </c>
      <c r="T6" s="150" t="s">
        <v>101</v>
      </c>
      <c r="U6" s="150" t="s">
        <v>102</v>
      </c>
      <c r="V6" s="150" t="s">
        <v>103</v>
      </c>
      <c r="W6" s="150" t="s">
        <v>104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105</v>
      </c>
      <c r="B8" s="165" t="s">
        <v>43</v>
      </c>
      <c r="C8" s="186" t="s">
        <v>62</v>
      </c>
      <c r="D8" s="166"/>
      <c r="E8" s="167"/>
      <c r="F8" s="168"/>
      <c r="G8" s="168">
        <f>SUMIF(AG9:AG29,"&lt;&gt;NOR",G9:G29)</f>
        <v>0</v>
      </c>
      <c r="H8" s="168"/>
      <c r="I8" s="168">
        <f>SUM(I9:I29)</f>
        <v>0</v>
      </c>
      <c r="J8" s="168"/>
      <c r="K8" s="168">
        <f>SUM(K9:K29)</f>
        <v>0</v>
      </c>
      <c r="L8" s="168"/>
      <c r="M8" s="169">
        <f>SUM(M9:M29)</f>
        <v>0</v>
      </c>
      <c r="N8" s="163"/>
      <c r="O8" s="163">
        <f>SUM(O9:O29)</f>
        <v>6.07</v>
      </c>
      <c r="P8" s="163"/>
      <c r="Q8" s="163">
        <f>SUM(Q9:Q29)</f>
        <v>1.8</v>
      </c>
      <c r="R8" s="163"/>
      <c r="S8" s="163"/>
      <c r="T8" s="163"/>
      <c r="U8" s="163"/>
      <c r="V8" s="163">
        <f>SUM(V9:V29)</f>
        <v>28.86</v>
      </c>
      <c r="W8" s="163"/>
      <c r="AG8" t="s">
        <v>106</v>
      </c>
    </row>
    <row r="9" spans="1:60" outlineLevel="1" x14ac:dyDescent="0.2">
      <c r="A9" s="177">
        <v>1</v>
      </c>
      <c r="B9" s="178" t="s">
        <v>107</v>
      </c>
      <c r="C9" s="187" t="s">
        <v>108</v>
      </c>
      <c r="D9" s="179" t="s">
        <v>109</v>
      </c>
      <c r="E9" s="180">
        <v>8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21</v>
      </c>
      <c r="M9" s="183">
        <f>G9*(1+L9/100)</f>
        <v>0</v>
      </c>
      <c r="N9" s="160">
        <v>0</v>
      </c>
      <c r="O9" s="160">
        <f>ROUND(E9*N9,2)</f>
        <v>0</v>
      </c>
      <c r="P9" s="160">
        <v>0.22500000000000001</v>
      </c>
      <c r="Q9" s="160">
        <f>ROUND(E9*P9,2)</f>
        <v>1.8</v>
      </c>
      <c r="R9" s="160"/>
      <c r="S9" s="160" t="s">
        <v>110</v>
      </c>
      <c r="T9" s="160" t="s">
        <v>110</v>
      </c>
      <c r="U9" s="160">
        <v>0.14200000000000002</v>
      </c>
      <c r="V9" s="160">
        <f>ROUND(E9*U9,2)</f>
        <v>1.1399999999999999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0">
        <v>2</v>
      </c>
      <c r="B10" s="171" t="s">
        <v>112</v>
      </c>
      <c r="C10" s="188" t="s">
        <v>113</v>
      </c>
      <c r="D10" s="172" t="s">
        <v>114</v>
      </c>
      <c r="E10" s="173">
        <v>2.64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21</v>
      </c>
      <c r="M10" s="176">
        <f>G10*(1+L10/100)</f>
        <v>0</v>
      </c>
      <c r="N10" s="160">
        <v>0</v>
      </c>
      <c r="O10" s="160">
        <f>ROUND(E10*N10,2)</f>
        <v>0</v>
      </c>
      <c r="P10" s="160">
        <v>0</v>
      </c>
      <c r="Q10" s="160">
        <f>ROUND(E10*P10,2)</f>
        <v>0</v>
      </c>
      <c r="R10" s="160"/>
      <c r="S10" s="160" t="s">
        <v>110</v>
      </c>
      <c r="T10" s="160" t="s">
        <v>110</v>
      </c>
      <c r="U10" s="160">
        <v>9.7000000000000003E-2</v>
      </c>
      <c r="V10" s="160">
        <f>ROUND(E10*U10,2)</f>
        <v>0.26</v>
      </c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9" t="s">
        <v>115</v>
      </c>
      <c r="D11" s="161"/>
      <c r="E11" s="162">
        <v>2.64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116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3</v>
      </c>
      <c r="B12" s="171" t="s">
        <v>117</v>
      </c>
      <c r="C12" s="188" t="s">
        <v>118</v>
      </c>
      <c r="D12" s="172" t="s">
        <v>114</v>
      </c>
      <c r="E12" s="173">
        <v>8.64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6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 t="s">
        <v>110</v>
      </c>
      <c r="T12" s="160" t="s">
        <v>110</v>
      </c>
      <c r="U12" s="160">
        <v>0.36500000000000005</v>
      </c>
      <c r="V12" s="160">
        <f>ROUND(E12*U12,2)</f>
        <v>3.15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9" t="s">
        <v>119</v>
      </c>
      <c r="D13" s="161"/>
      <c r="E13" s="162">
        <v>8.64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116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7">
        <v>4</v>
      </c>
      <c r="B14" s="178" t="s">
        <v>120</v>
      </c>
      <c r="C14" s="187" t="s">
        <v>121</v>
      </c>
      <c r="D14" s="179" t="s">
        <v>114</v>
      </c>
      <c r="E14" s="180">
        <v>12.48</v>
      </c>
      <c r="F14" s="181"/>
      <c r="G14" s="182">
        <f>ROUND(E14*F14,2)</f>
        <v>0</v>
      </c>
      <c r="H14" s="181"/>
      <c r="I14" s="182">
        <f>ROUND(E14*H14,2)</f>
        <v>0</v>
      </c>
      <c r="J14" s="181"/>
      <c r="K14" s="182">
        <f>ROUND(E14*J14,2)</f>
        <v>0</v>
      </c>
      <c r="L14" s="182">
        <v>21</v>
      </c>
      <c r="M14" s="183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 t="s">
        <v>110</v>
      </c>
      <c r="T14" s="160" t="s">
        <v>110</v>
      </c>
      <c r="U14" s="160">
        <v>8.4000000000000005E-2</v>
      </c>
      <c r="V14" s="160">
        <f>ROUND(E14*U14,2)</f>
        <v>1.05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111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5</v>
      </c>
      <c r="B15" s="171" t="s">
        <v>122</v>
      </c>
      <c r="C15" s="188" t="s">
        <v>123</v>
      </c>
      <c r="D15" s="172" t="s">
        <v>114</v>
      </c>
      <c r="E15" s="173">
        <v>3.8400000000000003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6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110</v>
      </c>
      <c r="T15" s="160" t="s">
        <v>110</v>
      </c>
      <c r="U15" s="160">
        <v>3.5330000000000004</v>
      </c>
      <c r="V15" s="160">
        <f>ROUND(E15*U15,2)</f>
        <v>13.57</v>
      </c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9" t="s">
        <v>124</v>
      </c>
      <c r="D16" s="161"/>
      <c r="E16" s="162">
        <v>3.8400000000000003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116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0">
        <v>6</v>
      </c>
      <c r="B17" s="171" t="s">
        <v>125</v>
      </c>
      <c r="C17" s="188" t="s">
        <v>126</v>
      </c>
      <c r="D17" s="172" t="s">
        <v>114</v>
      </c>
      <c r="E17" s="173">
        <v>3.12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6">
        <f>G17*(1+L17/100)</f>
        <v>0</v>
      </c>
      <c r="N17" s="160">
        <v>0</v>
      </c>
      <c r="O17" s="160">
        <f>ROUND(E17*N17,2)</f>
        <v>0</v>
      </c>
      <c r="P17" s="160">
        <v>0</v>
      </c>
      <c r="Q17" s="160">
        <f>ROUND(E17*P17,2)</f>
        <v>0</v>
      </c>
      <c r="R17" s="160"/>
      <c r="S17" s="160" t="s">
        <v>110</v>
      </c>
      <c r="T17" s="160" t="s">
        <v>110</v>
      </c>
      <c r="U17" s="160">
        <v>5.2000000000000006E-3</v>
      </c>
      <c r="V17" s="160">
        <f>ROUND(E17*U17,2)</f>
        <v>0.02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9" t="s">
        <v>127</v>
      </c>
      <c r="D18" s="161"/>
      <c r="E18" s="162">
        <v>3.12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116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7">
        <v>7</v>
      </c>
      <c r="B19" s="178" t="s">
        <v>128</v>
      </c>
      <c r="C19" s="187" t="s">
        <v>129</v>
      </c>
      <c r="D19" s="179" t="s">
        <v>109</v>
      </c>
      <c r="E19" s="180">
        <v>8.8000000000000007</v>
      </c>
      <c r="F19" s="181"/>
      <c r="G19" s="182">
        <f>ROUND(E19*F19,2)</f>
        <v>0</v>
      </c>
      <c r="H19" s="181"/>
      <c r="I19" s="182">
        <f>ROUND(E19*H19,2)</f>
        <v>0</v>
      </c>
      <c r="J19" s="181"/>
      <c r="K19" s="182">
        <f>ROUND(E19*J19,2)</f>
        <v>0</v>
      </c>
      <c r="L19" s="182">
        <v>21</v>
      </c>
      <c r="M19" s="183">
        <f>G19*(1+L19/100)</f>
        <v>0</v>
      </c>
      <c r="N19" s="160">
        <v>0</v>
      </c>
      <c r="O19" s="160">
        <f>ROUND(E19*N19,2)</f>
        <v>0</v>
      </c>
      <c r="P19" s="160">
        <v>0</v>
      </c>
      <c r="Q19" s="160">
        <f>ROUND(E19*P19,2)</f>
        <v>0</v>
      </c>
      <c r="R19" s="160"/>
      <c r="S19" s="160" t="s">
        <v>110</v>
      </c>
      <c r="T19" s="160" t="s">
        <v>110</v>
      </c>
      <c r="U19" s="160">
        <v>2.1000000000000001E-2</v>
      </c>
      <c r="V19" s="160">
        <f>ROUND(E19*U19,2)</f>
        <v>0.18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111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0">
        <v>8</v>
      </c>
      <c r="B20" s="171" t="s">
        <v>130</v>
      </c>
      <c r="C20" s="188" t="s">
        <v>131</v>
      </c>
      <c r="D20" s="172" t="s">
        <v>109</v>
      </c>
      <c r="E20" s="173">
        <v>8.8000000000000007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6">
        <f>G20*(1+L20/100)</f>
        <v>0</v>
      </c>
      <c r="N20" s="160">
        <v>0</v>
      </c>
      <c r="O20" s="160">
        <f>ROUND(E20*N20,2)</f>
        <v>0</v>
      </c>
      <c r="P20" s="160">
        <v>0</v>
      </c>
      <c r="Q20" s="160">
        <f>ROUND(E20*P20,2)</f>
        <v>0</v>
      </c>
      <c r="R20" s="160"/>
      <c r="S20" s="160" t="s">
        <v>110</v>
      </c>
      <c r="T20" s="160" t="s">
        <v>110</v>
      </c>
      <c r="U20" s="160">
        <v>0.41600000000000004</v>
      </c>
      <c r="V20" s="160">
        <f>ROUND(E20*U20,2)</f>
        <v>3.66</v>
      </c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9" t="s">
        <v>132</v>
      </c>
      <c r="D21" s="161"/>
      <c r="E21" s="162">
        <v>8.8000000000000007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116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7">
        <v>9</v>
      </c>
      <c r="B22" s="178" t="s">
        <v>133</v>
      </c>
      <c r="C22" s="187" t="s">
        <v>134</v>
      </c>
      <c r="D22" s="179" t="s">
        <v>114</v>
      </c>
      <c r="E22" s="180">
        <v>12.48</v>
      </c>
      <c r="F22" s="181"/>
      <c r="G22" s="182">
        <f>ROUND(E22*F22,2)</f>
        <v>0</v>
      </c>
      <c r="H22" s="181"/>
      <c r="I22" s="182">
        <f>ROUND(E22*H22,2)</f>
        <v>0</v>
      </c>
      <c r="J22" s="181"/>
      <c r="K22" s="182">
        <f>ROUND(E22*J22,2)</f>
        <v>0</v>
      </c>
      <c r="L22" s="182">
        <v>21</v>
      </c>
      <c r="M22" s="183">
        <f>G22*(1+L22/100)</f>
        <v>0</v>
      </c>
      <c r="N22" s="160">
        <v>0</v>
      </c>
      <c r="O22" s="160">
        <f>ROUND(E22*N22,2)</f>
        <v>0</v>
      </c>
      <c r="P22" s="160">
        <v>0</v>
      </c>
      <c r="Q22" s="160">
        <f>ROUND(E22*P22,2)</f>
        <v>0</v>
      </c>
      <c r="R22" s="160"/>
      <c r="S22" s="160" t="s">
        <v>110</v>
      </c>
      <c r="T22" s="160" t="s">
        <v>110</v>
      </c>
      <c r="U22" s="160">
        <v>0.34500000000000003</v>
      </c>
      <c r="V22" s="160">
        <f>ROUND(E22*U22,2)</f>
        <v>4.3099999999999996</v>
      </c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77">
        <v>10</v>
      </c>
      <c r="B23" s="178" t="s">
        <v>135</v>
      </c>
      <c r="C23" s="187" t="s">
        <v>136</v>
      </c>
      <c r="D23" s="179" t="s">
        <v>114</v>
      </c>
      <c r="E23" s="180">
        <v>12.48</v>
      </c>
      <c r="F23" s="181"/>
      <c r="G23" s="182">
        <f>ROUND(E23*F23,2)</f>
        <v>0</v>
      </c>
      <c r="H23" s="181"/>
      <c r="I23" s="182">
        <f>ROUND(E23*H23,2)</f>
        <v>0</v>
      </c>
      <c r="J23" s="181"/>
      <c r="K23" s="182">
        <f>ROUND(E23*J23,2)</f>
        <v>0</v>
      </c>
      <c r="L23" s="182">
        <v>21</v>
      </c>
      <c r="M23" s="183">
        <f>G23*(1+L23/100)</f>
        <v>0</v>
      </c>
      <c r="N23" s="160">
        <v>0</v>
      </c>
      <c r="O23" s="160">
        <f>ROUND(E23*N23,2)</f>
        <v>0</v>
      </c>
      <c r="P23" s="160">
        <v>0</v>
      </c>
      <c r="Q23" s="160">
        <f>ROUND(E23*P23,2)</f>
        <v>0</v>
      </c>
      <c r="R23" s="160"/>
      <c r="S23" s="160" t="s">
        <v>137</v>
      </c>
      <c r="T23" s="160" t="s">
        <v>138</v>
      </c>
      <c r="U23" s="160">
        <v>0</v>
      </c>
      <c r="V23" s="160">
        <f>ROUND(E23*U23,2)</f>
        <v>0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111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0">
        <v>11</v>
      </c>
      <c r="B24" s="171" t="s">
        <v>139</v>
      </c>
      <c r="C24" s="188" t="s">
        <v>140</v>
      </c>
      <c r="D24" s="172" t="s">
        <v>114</v>
      </c>
      <c r="E24" s="173">
        <v>11.520000000000001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6">
        <f>G24*(1+L24/100)</f>
        <v>0</v>
      </c>
      <c r="N24" s="160">
        <v>0</v>
      </c>
      <c r="O24" s="160">
        <f>ROUND(E24*N24,2)</f>
        <v>0</v>
      </c>
      <c r="P24" s="160">
        <v>0</v>
      </c>
      <c r="Q24" s="160">
        <f>ROUND(E24*P24,2)</f>
        <v>0</v>
      </c>
      <c r="R24" s="160"/>
      <c r="S24" s="160" t="s">
        <v>137</v>
      </c>
      <c r="T24" s="160" t="s">
        <v>138</v>
      </c>
      <c r="U24" s="160">
        <v>0</v>
      </c>
      <c r="V24" s="160">
        <f>ROUND(E24*U24,2)</f>
        <v>0</v>
      </c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111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244" t="s">
        <v>141</v>
      </c>
      <c r="D25" s="245"/>
      <c r="E25" s="245"/>
      <c r="F25" s="245"/>
      <c r="G25" s="245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142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70">
        <v>12</v>
      </c>
      <c r="B26" s="171" t="s">
        <v>143</v>
      </c>
      <c r="C26" s="188" t="s">
        <v>144</v>
      </c>
      <c r="D26" s="172" t="s">
        <v>114</v>
      </c>
      <c r="E26" s="173">
        <v>0.96000000000000008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6">
        <f>G26*(1+L26/100)</f>
        <v>0</v>
      </c>
      <c r="N26" s="160">
        <v>1.7000000000000002</v>
      </c>
      <c r="O26" s="160">
        <f>ROUND(E26*N26,2)</f>
        <v>1.63</v>
      </c>
      <c r="P26" s="160">
        <v>0</v>
      </c>
      <c r="Q26" s="160">
        <f>ROUND(E26*P26,2)</f>
        <v>0</v>
      </c>
      <c r="R26" s="160"/>
      <c r="S26" s="160" t="s">
        <v>110</v>
      </c>
      <c r="T26" s="160" t="s">
        <v>110</v>
      </c>
      <c r="U26" s="160">
        <v>1.5870000000000002</v>
      </c>
      <c r="V26" s="160">
        <f>ROUND(E26*U26,2)</f>
        <v>1.52</v>
      </c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9" t="s">
        <v>145</v>
      </c>
      <c r="D27" s="161"/>
      <c r="E27" s="162">
        <v>0.96000000000000008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116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7">
        <v>13</v>
      </c>
      <c r="B28" s="178" t="s">
        <v>146</v>
      </c>
      <c r="C28" s="187" t="s">
        <v>147</v>
      </c>
      <c r="D28" s="179" t="s">
        <v>148</v>
      </c>
      <c r="E28" s="180">
        <v>30</v>
      </c>
      <c r="F28" s="181"/>
      <c r="G28" s="182">
        <f>ROUND(E28*F28,2)</f>
        <v>0</v>
      </c>
      <c r="H28" s="181"/>
      <c r="I28" s="182">
        <f>ROUND(E28*H28,2)</f>
        <v>0</v>
      </c>
      <c r="J28" s="181"/>
      <c r="K28" s="182">
        <f>ROUND(E28*J28,2)</f>
        <v>0</v>
      </c>
      <c r="L28" s="182">
        <v>21</v>
      </c>
      <c r="M28" s="183">
        <f>G28*(1+L28/100)</f>
        <v>0</v>
      </c>
      <c r="N28" s="160">
        <v>1E-3</v>
      </c>
      <c r="O28" s="160">
        <f>ROUND(E28*N28,2)</f>
        <v>0.03</v>
      </c>
      <c r="P28" s="160">
        <v>0</v>
      </c>
      <c r="Q28" s="160">
        <f>ROUND(E28*P28,2)</f>
        <v>0</v>
      </c>
      <c r="R28" s="160" t="s">
        <v>149</v>
      </c>
      <c r="S28" s="160" t="s">
        <v>110</v>
      </c>
      <c r="T28" s="160" t="s">
        <v>110</v>
      </c>
      <c r="U28" s="160">
        <v>0</v>
      </c>
      <c r="V28" s="160">
        <f>ROUND(E28*U28,2)</f>
        <v>0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150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7">
        <v>14</v>
      </c>
      <c r="B29" s="178" t="s">
        <v>151</v>
      </c>
      <c r="C29" s="187" t="s">
        <v>152</v>
      </c>
      <c r="D29" s="179" t="s">
        <v>114</v>
      </c>
      <c r="E29" s="180">
        <v>2.64</v>
      </c>
      <c r="F29" s="181"/>
      <c r="G29" s="182">
        <f>ROUND(E29*F29,2)</f>
        <v>0</v>
      </c>
      <c r="H29" s="181"/>
      <c r="I29" s="182">
        <f>ROUND(E29*H29,2)</f>
        <v>0</v>
      </c>
      <c r="J29" s="181"/>
      <c r="K29" s="182">
        <f>ROUND(E29*J29,2)</f>
        <v>0</v>
      </c>
      <c r="L29" s="182">
        <v>21</v>
      </c>
      <c r="M29" s="183">
        <f>G29*(1+L29/100)</f>
        <v>0</v>
      </c>
      <c r="N29" s="160">
        <v>1.6700000000000002</v>
      </c>
      <c r="O29" s="160">
        <f>ROUND(E29*N29,2)</f>
        <v>4.41</v>
      </c>
      <c r="P29" s="160">
        <v>0</v>
      </c>
      <c r="Q29" s="160">
        <f>ROUND(E29*P29,2)</f>
        <v>0</v>
      </c>
      <c r="R29" s="160" t="s">
        <v>149</v>
      </c>
      <c r="S29" s="160" t="s">
        <v>110</v>
      </c>
      <c r="T29" s="160" t="s">
        <v>110</v>
      </c>
      <c r="U29" s="160">
        <v>0</v>
      </c>
      <c r="V29" s="160">
        <f>ROUND(E29*U29,2)</f>
        <v>0</v>
      </c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150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64" t="s">
        <v>105</v>
      </c>
      <c r="B30" s="165" t="s">
        <v>63</v>
      </c>
      <c r="C30" s="186" t="s">
        <v>64</v>
      </c>
      <c r="D30" s="166"/>
      <c r="E30" s="167"/>
      <c r="F30" s="168"/>
      <c r="G30" s="168">
        <f>SUMIF(AG31:AG31,"&lt;&gt;NOR",G31:G31)</f>
        <v>0</v>
      </c>
      <c r="H30" s="168"/>
      <c r="I30" s="168">
        <f>SUM(I31:I31)</f>
        <v>0</v>
      </c>
      <c r="J30" s="168"/>
      <c r="K30" s="168">
        <f>SUM(K31:K31)</f>
        <v>0</v>
      </c>
      <c r="L30" s="168"/>
      <c r="M30" s="169">
        <f>SUM(M31:M31)</f>
        <v>0</v>
      </c>
      <c r="N30" s="163"/>
      <c r="O30" s="163">
        <f>SUM(O31:O31)</f>
        <v>0</v>
      </c>
      <c r="P30" s="163"/>
      <c r="Q30" s="163">
        <f>SUM(Q31:Q31)</f>
        <v>0</v>
      </c>
      <c r="R30" s="163"/>
      <c r="S30" s="163"/>
      <c r="T30" s="163"/>
      <c r="U30" s="163"/>
      <c r="V30" s="163">
        <f>SUM(V31:V31)</f>
        <v>1.32</v>
      </c>
      <c r="W30" s="163"/>
      <c r="AG30" t="s">
        <v>106</v>
      </c>
    </row>
    <row r="31" spans="1:60" ht="22.5" outlineLevel="1" x14ac:dyDescent="0.2">
      <c r="A31" s="177">
        <v>15</v>
      </c>
      <c r="B31" s="178" t="s">
        <v>153</v>
      </c>
      <c r="C31" s="187" t="s">
        <v>154</v>
      </c>
      <c r="D31" s="179" t="s">
        <v>109</v>
      </c>
      <c r="E31" s="180">
        <v>8.8000000000000007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2">
        <f>ROUND(E31*J31,2)</f>
        <v>0</v>
      </c>
      <c r="L31" s="182">
        <v>21</v>
      </c>
      <c r="M31" s="183">
        <f>G31*(1+L31/100)</f>
        <v>0</v>
      </c>
      <c r="N31" s="160">
        <v>0</v>
      </c>
      <c r="O31" s="160">
        <f>ROUND(E31*N31,2)</f>
        <v>0</v>
      </c>
      <c r="P31" s="160">
        <v>0</v>
      </c>
      <c r="Q31" s="160">
        <f>ROUND(E31*P31,2)</f>
        <v>0</v>
      </c>
      <c r="R31" s="160"/>
      <c r="S31" s="160" t="s">
        <v>110</v>
      </c>
      <c r="T31" s="160" t="s">
        <v>110</v>
      </c>
      <c r="U31" s="160">
        <v>0.15000000000000002</v>
      </c>
      <c r="V31" s="160">
        <f>ROUND(E31*U31,2)</f>
        <v>1.32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64" t="s">
        <v>105</v>
      </c>
      <c r="B32" s="165" t="s">
        <v>65</v>
      </c>
      <c r="C32" s="186" t="s">
        <v>66</v>
      </c>
      <c r="D32" s="166"/>
      <c r="E32" s="167"/>
      <c r="F32" s="168"/>
      <c r="G32" s="168">
        <f>SUMIF(AG33:AG35,"&lt;&gt;NOR",G33:G35)</f>
        <v>0</v>
      </c>
      <c r="H32" s="168"/>
      <c r="I32" s="168">
        <f>SUM(I33:I35)</f>
        <v>0</v>
      </c>
      <c r="J32" s="168"/>
      <c r="K32" s="168">
        <f>SUM(K33:K35)</f>
        <v>0</v>
      </c>
      <c r="L32" s="168"/>
      <c r="M32" s="169">
        <f>SUM(M33:M35)</f>
        <v>0</v>
      </c>
      <c r="N32" s="163"/>
      <c r="O32" s="163">
        <f>SUM(O33:O35)</f>
        <v>4.55</v>
      </c>
      <c r="P32" s="163"/>
      <c r="Q32" s="163">
        <f>SUM(Q33:Q35)</f>
        <v>0</v>
      </c>
      <c r="R32" s="163"/>
      <c r="S32" s="163"/>
      <c r="T32" s="163"/>
      <c r="U32" s="163"/>
      <c r="V32" s="163">
        <f>SUM(V33:V35)</f>
        <v>3.9499999999999997</v>
      </c>
      <c r="W32" s="163"/>
      <c r="AG32" t="s">
        <v>106</v>
      </c>
    </row>
    <row r="33" spans="1:60" outlineLevel="1" x14ac:dyDescent="0.2">
      <c r="A33" s="177">
        <v>16</v>
      </c>
      <c r="B33" s="178" t="s">
        <v>155</v>
      </c>
      <c r="C33" s="187" t="s">
        <v>156</v>
      </c>
      <c r="D33" s="179" t="s">
        <v>109</v>
      </c>
      <c r="E33" s="180">
        <v>8</v>
      </c>
      <c r="F33" s="181"/>
      <c r="G33" s="182">
        <f>ROUND(E33*F33,2)</f>
        <v>0</v>
      </c>
      <c r="H33" s="181"/>
      <c r="I33" s="182">
        <f>ROUND(E33*H33,2)</f>
        <v>0</v>
      </c>
      <c r="J33" s="181"/>
      <c r="K33" s="182">
        <f>ROUND(E33*J33,2)</f>
        <v>0</v>
      </c>
      <c r="L33" s="182">
        <v>21</v>
      </c>
      <c r="M33" s="183">
        <f>G33*(1+L33/100)</f>
        <v>0</v>
      </c>
      <c r="N33" s="160">
        <v>0.30361000000000005</v>
      </c>
      <c r="O33" s="160">
        <f>ROUND(E33*N33,2)</f>
        <v>2.4300000000000002</v>
      </c>
      <c r="P33" s="160">
        <v>0</v>
      </c>
      <c r="Q33" s="160">
        <f>ROUND(E33*P33,2)</f>
        <v>0</v>
      </c>
      <c r="R33" s="160"/>
      <c r="S33" s="160" t="s">
        <v>110</v>
      </c>
      <c r="T33" s="160" t="s">
        <v>110</v>
      </c>
      <c r="U33" s="160">
        <v>1.6E-2</v>
      </c>
      <c r="V33" s="160">
        <f>ROUND(E33*U33,2)</f>
        <v>0.13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7">
        <v>17</v>
      </c>
      <c r="B34" s="178" t="s">
        <v>157</v>
      </c>
      <c r="C34" s="187" t="s">
        <v>158</v>
      </c>
      <c r="D34" s="179" t="s">
        <v>109</v>
      </c>
      <c r="E34" s="180">
        <v>8</v>
      </c>
      <c r="F34" s="181"/>
      <c r="G34" s="182">
        <f>ROUND(E34*F34,2)</f>
        <v>0</v>
      </c>
      <c r="H34" s="181"/>
      <c r="I34" s="182">
        <f>ROUND(E34*H34,2)</f>
        <v>0</v>
      </c>
      <c r="J34" s="181"/>
      <c r="K34" s="182">
        <f>ROUND(E34*J34,2)</f>
        <v>0</v>
      </c>
      <c r="L34" s="182">
        <v>21</v>
      </c>
      <c r="M34" s="183">
        <f>G34*(1+L34/100)</f>
        <v>0</v>
      </c>
      <c r="N34" s="160">
        <v>9.2800000000000007E-2</v>
      </c>
      <c r="O34" s="160">
        <f>ROUND(E34*N34,2)</f>
        <v>0.74</v>
      </c>
      <c r="P34" s="160">
        <v>0</v>
      </c>
      <c r="Q34" s="160">
        <f>ROUND(E34*P34,2)</f>
        <v>0</v>
      </c>
      <c r="R34" s="160"/>
      <c r="S34" s="160" t="s">
        <v>110</v>
      </c>
      <c r="T34" s="160" t="s">
        <v>110</v>
      </c>
      <c r="U34" s="160">
        <v>0.47800000000000004</v>
      </c>
      <c r="V34" s="160">
        <f>ROUND(E34*U34,2)</f>
        <v>3.82</v>
      </c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7">
        <v>18</v>
      </c>
      <c r="B35" s="178" t="s">
        <v>159</v>
      </c>
      <c r="C35" s="187" t="s">
        <v>160</v>
      </c>
      <c r="D35" s="179" t="s">
        <v>109</v>
      </c>
      <c r="E35" s="180">
        <v>8</v>
      </c>
      <c r="F35" s="181"/>
      <c r="G35" s="182">
        <f>ROUND(E35*F35,2)</f>
        <v>0</v>
      </c>
      <c r="H35" s="181"/>
      <c r="I35" s="182">
        <f>ROUND(E35*H35,2)</f>
        <v>0</v>
      </c>
      <c r="J35" s="181"/>
      <c r="K35" s="182">
        <f>ROUND(E35*J35,2)</f>
        <v>0</v>
      </c>
      <c r="L35" s="182">
        <v>21</v>
      </c>
      <c r="M35" s="183">
        <f>G35*(1+L35/100)</f>
        <v>0</v>
      </c>
      <c r="N35" s="160">
        <v>0.17280000000000001</v>
      </c>
      <c r="O35" s="160">
        <f>ROUND(E35*N35,2)</f>
        <v>1.38</v>
      </c>
      <c r="P35" s="160">
        <v>0</v>
      </c>
      <c r="Q35" s="160">
        <f>ROUND(E35*P35,2)</f>
        <v>0</v>
      </c>
      <c r="R35" s="160" t="s">
        <v>149</v>
      </c>
      <c r="S35" s="160" t="s">
        <v>110</v>
      </c>
      <c r="T35" s="160" t="s">
        <v>110</v>
      </c>
      <c r="U35" s="160">
        <v>0</v>
      </c>
      <c r="V35" s="160">
        <f>ROUND(E35*U35,2)</f>
        <v>0</v>
      </c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150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4" t="s">
        <v>105</v>
      </c>
      <c r="B36" s="165" t="s">
        <v>67</v>
      </c>
      <c r="C36" s="186" t="s">
        <v>68</v>
      </c>
      <c r="D36" s="166"/>
      <c r="E36" s="167"/>
      <c r="F36" s="168"/>
      <c r="G36" s="168">
        <f>SUMIF(AG37:AG37,"&lt;&gt;NOR",G37:G37)</f>
        <v>0</v>
      </c>
      <c r="H36" s="168"/>
      <c r="I36" s="168">
        <f>SUM(I37:I37)</f>
        <v>0</v>
      </c>
      <c r="J36" s="168"/>
      <c r="K36" s="168">
        <f>SUM(K37:K37)</f>
        <v>0</v>
      </c>
      <c r="L36" s="168"/>
      <c r="M36" s="169">
        <f>SUM(M37:M37)</f>
        <v>0</v>
      </c>
      <c r="N36" s="163"/>
      <c r="O36" s="163">
        <f>SUM(O37:O37)</f>
        <v>1.77</v>
      </c>
      <c r="P36" s="163"/>
      <c r="Q36" s="163">
        <f>SUM(Q37:Q37)</f>
        <v>0</v>
      </c>
      <c r="R36" s="163"/>
      <c r="S36" s="163"/>
      <c r="T36" s="163"/>
      <c r="U36" s="163"/>
      <c r="V36" s="163">
        <f>SUM(V37:V37)</f>
        <v>2.1800000000000002</v>
      </c>
      <c r="W36" s="163"/>
      <c r="AG36" t="s">
        <v>106</v>
      </c>
    </row>
    <row r="37" spans="1:60" ht="22.5" outlineLevel="1" x14ac:dyDescent="0.2">
      <c r="A37" s="177">
        <v>19</v>
      </c>
      <c r="B37" s="178" t="s">
        <v>161</v>
      </c>
      <c r="C37" s="187" t="s">
        <v>162</v>
      </c>
      <c r="D37" s="179" t="s">
        <v>163</v>
      </c>
      <c r="E37" s="180">
        <v>8</v>
      </c>
      <c r="F37" s="181"/>
      <c r="G37" s="182">
        <f>ROUND(E37*F37,2)</f>
        <v>0</v>
      </c>
      <c r="H37" s="181"/>
      <c r="I37" s="182">
        <f>ROUND(E37*H37,2)</f>
        <v>0</v>
      </c>
      <c r="J37" s="181"/>
      <c r="K37" s="182">
        <f>ROUND(E37*J37,2)</f>
        <v>0</v>
      </c>
      <c r="L37" s="182">
        <v>21</v>
      </c>
      <c r="M37" s="183">
        <f>G37*(1+L37/100)</f>
        <v>0</v>
      </c>
      <c r="N37" s="160">
        <v>0.22133000000000003</v>
      </c>
      <c r="O37" s="160">
        <f>ROUND(E37*N37,2)</f>
        <v>1.77</v>
      </c>
      <c r="P37" s="160">
        <v>0</v>
      </c>
      <c r="Q37" s="160">
        <f>ROUND(E37*P37,2)</f>
        <v>0</v>
      </c>
      <c r="R37" s="160"/>
      <c r="S37" s="160" t="s">
        <v>110</v>
      </c>
      <c r="T37" s="160" t="s">
        <v>110</v>
      </c>
      <c r="U37" s="160">
        <v>0.27200000000000002</v>
      </c>
      <c r="V37" s="160">
        <f>ROUND(E37*U37,2)</f>
        <v>2.1800000000000002</v>
      </c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4" t="s">
        <v>105</v>
      </c>
      <c r="B38" s="165" t="s">
        <v>69</v>
      </c>
      <c r="C38" s="186" t="s">
        <v>70</v>
      </c>
      <c r="D38" s="166"/>
      <c r="E38" s="167"/>
      <c r="F38" s="168"/>
      <c r="G38" s="168">
        <f>SUMIF(AG39:AG42,"&lt;&gt;NOR",G39:G42)</f>
        <v>0</v>
      </c>
      <c r="H38" s="168"/>
      <c r="I38" s="168">
        <f>SUM(I39:I42)</f>
        <v>0</v>
      </c>
      <c r="J38" s="168"/>
      <c r="K38" s="168">
        <f>SUM(K39:K42)</f>
        <v>0</v>
      </c>
      <c r="L38" s="168"/>
      <c r="M38" s="169">
        <f>SUM(M39:M42)</f>
        <v>0</v>
      </c>
      <c r="N38" s="163"/>
      <c r="O38" s="163">
        <f>SUM(O39:O42)</f>
        <v>0.01</v>
      </c>
      <c r="P38" s="163"/>
      <c r="Q38" s="163">
        <f>SUM(Q39:Q42)</f>
        <v>0</v>
      </c>
      <c r="R38" s="163"/>
      <c r="S38" s="163"/>
      <c r="T38" s="163"/>
      <c r="U38" s="163"/>
      <c r="V38" s="163">
        <f>SUM(V39:V42)</f>
        <v>46.02</v>
      </c>
      <c r="W38" s="163"/>
      <c r="AG38" t="s">
        <v>106</v>
      </c>
    </row>
    <row r="39" spans="1:60" outlineLevel="1" x14ac:dyDescent="0.2">
      <c r="A39" s="170">
        <v>20</v>
      </c>
      <c r="B39" s="171" t="s">
        <v>164</v>
      </c>
      <c r="C39" s="188" t="s">
        <v>165</v>
      </c>
      <c r="D39" s="172" t="s">
        <v>148</v>
      </c>
      <c r="E39" s="173">
        <v>150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6">
        <f>G39*(1+L39/100)</f>
        <v>0</v>
      </c>
      <c r="N39" s="160">
        <v>6.0000000000000002E-5</v>
      </c>
      <c r="O39" s="160">
        <f>ROUND(E39*N39,2)</f>
        <v>0.01</v>
      </c>
      <c r="P39" s="160">
        <v>0</v>
      </c>
      <c r="Q39" s="160">
        <f>ROUND(E39*P39,2)</f>
        <v>0</v>
      </c>
      <c r="R39" s="160"/>
      <c r="S39" s="160" t="s">
        <v>110</v>
      </c>
      <c r="T39" s="160" t="s">
        <v>110</v>
      </c>
      <c r="U39" s="160">
        <v>0.30400000000000005</v>
      </c>
      <c r="V39" s="160">
        <f>ROUND(E39*U39,2)</f>
        <v>45.6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111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44" t="s">
        <v>166</v>
      </c>
      <c r="D40" s="245"/>
      <c r="E40" s="245"/>
      <c r="F40" s="245"/>
      <c r="G40" s="245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142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7">
        <v>21</v>
      </c>
      <c r="B41" s="178" t="s">
        <v>167</v>
      </c>
      <c r="C41" s="187" t="s">
        <v>168</v>
      </c>
      <c r="D41" s="179" t="s">
        <v>169</v>
      </c>
      <c r="E41" s="180">
        <v>0.14000000000000001</v>
      </c>
      <c r="F41" s="181"/>
      <c r="G41" s="182">
        <f>ROUND(E41*F41,2)</f>
        <v>0</v>
      </c>
      <c r="H41" s="181"/>
      <c r="I41" s="182">
        <f>ROUND(E41*H41,2)</f>
        <v>0</v>
      </c>
      <c r="J41" s="181"/>
      <c r="K41" s="182">
        <f>ROUND(E41*J41,2)</f>
        <v>0</v>
      </c>
      <c r="L41" s="182">
        <v>21</v>
      </c>
      <c r="M41" s="183">
        <f>G41*(1+L41/100)</f>
        <v>0</v>
      </c>
      <c r="N41" s="160">
        <v>0</v>
      </c>
      <c r="O41" s="160">
        <f>ROUND(E41*N41,2)</f>
        <v>0</v>
      </c>
      <c r="P41" s="160">
        <v>0</v>
      </c>
      <c r="Q41" s="160">
        <f>ROUND(E41*P41,2)</f>
        <v>0</v>
      </c>
      <c r="R41" s="160"/>
      <c r="S41" s="160" t="s">
        <v>110</v>
      </c>
      <c r="T41" s="160" t="s">
        <v>110</v>
      </c>
      <c r="U41" s="160">
        <v>3.0060000000000002</v>
      </c>
      <c r="V41" s="160">
        <f>ROUND(E41*U41,2)</f>
        <v>0.42</v>
      </c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111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33.75" outlineLevel="1" x14ac:dyDescent="0.2">
      <c r="A42" s="177">
        <v>22</v>
      </c>
      <c r="B42" s="178" t="s">
        <v>170</v>
      </c>
      <c r="C42" s="187" t="s">
        <v>171</v>
      </c>
      <c r="D42" s="179" t="s">
        <v>172</v>
      </c>
      <c r="E42" s="180">
        <v>1</v>
      </c>
      <c r="F42" s="181"/>
      <c r="G42" s="182">
        <f>ROUND(E42*F42,2)</f>
        <v>0</v>
      </c>
      <c r="H42" s="181"/>
      <c r="I42" s="182">
        <f>ROUND(E42*H42,2)</f>
        <v>0</v>
      </c>
      <c r="J42" s="181"/>
      <c r="K42" s="182">
        <f>ROUND(E42*J42,2)</f>
        <v>0</v>
      </c>
      <c r="L42" s="182">
        <v>21</v>
      </c>
      <c r="M42" s="183">
        <f>G42*(1+L42/100)</f>
        <v>0</v>
      </c>
      <c r="N42" s="160">
        <v>0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 t="s">
        <v>137</v>
      </c>
      <c r="T42" s="160" t="s">
        <v>173</v>
      </c>
      <c r="U42" s="160">
        <v>0</v>
      </c>
      <c r="V42" s="160">
        <f>ROUND(E42*U42,2)</f>
        <v>0</v>
      </c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x14ac:dyDescent="0.2">
      <c r="A43" s="164" t="s">
        <v>105</v>
      </c>
      <c r="B43" s="165" t="s">
        <v>71</v>
      </c>
      <c r="C43" s="186" t="s">
        <v>72</v>
      </c>
      <c r="D43" s="166"/>
      <c r="E43" s="167"/>
      <c r="F43" s="168"/>
      <c r="G43" s="168">
        <f>SUMIF(AG44:AG47,"&lt;&gt;NOR",G44:G47)</f>
        <v>0</v>
      </c>
      <c r="H43" s="168"/>
      <c r="I43" s="168">
        <f>SUM(I44:I47)</f>
        <v>0</v>
      </c>
      <c r="J43" s="168"/>
      <c r="K43" s="168">
        <f>SUM(K44:K47)</f>
        <v>0</v>
      </c>
      <c r="L43" s="168"/>
      <c r="M43" s="169">
        <f>SUM(M44:M47)</f>
        <v>0</v>
      </c>
      <c r="N43" s="163"/>
      <c r="O43" s="163">
        <f>SUM(O44:O47)</f>
        <v>0.01</v>
      </c>
      <c r="P43" s="163"/>
      <c r="Q43" s="163">
        <f>SUM(Q44:Q47)</f>
        <v>0</v>
      </c>
      <c r="R43" s="163"/>
      <c r="S43" s="163"/>
      <c r="T43" s="163"/>
      <c r="U43" s="163"/>
      <c r="V43" s="163">
        <f>SUM(V44:V47)</f>
        <v>14.05</v>
      </c>
      <c r="W43" s="163"/>
      <c r="AG43" t="s">
        <v>106</v>
      </c>
    </row>
    <row r="44" spans="1:60" ht="22.5" outlineLevel="1" x14ac:dyDescent="0.2">
      <c r="A44" s="177">
        <v>23</v>
      </c>
      <c r="B44" s="178" t="s">
        <v>174</v>
      </c>
      <c r="C44" s="187" t="s">
        <v>175</v>
      </c>
      <c r="D44" s="179" t="s">
        <v>109</v>
      </c>
      <c r="E44" s="180">
        <v>8</v>
      </c>
      <c r="F44" s="181"/>
      <c r="G44" s="182">
        <f>ROUND(E44*F44,2)</f>
        <v>0</v>
      </c>
      <c r="H44" s="181"/>
      <c r="I44" s="182">
        <f>ROUND(E44*H44,2)</f>
        <v>0</v>
      </c>
      <c r="J44" s="181"/>
      <c r="K44" s="182">
        <f>ROUND(E44*J44,2)</f>
        <v>0</v>
      </c>
      <c r="L44" s="182">
        <v>21</v>
      </c>
      <c r="M44" s="183">
        <f>G44*(1+L44/100)</f>
        <v>0</v>
      </c>
      <c r="N44" s="160">
        <v>4.2000000000000002E-4</v>
      </c>
      <c r="O44" s="160">
        <f>ROUND(E44*N44,2)</f>
        <v>0</v>
      </c>
      <c r="P44" s="160">
        <v>0</v>
      </c>
      <c r="Q44" s="160">
        <f>ROUND(E44*P44,2)</f>
        <v>0</v>
      </c>
      <c r="R44" s="160"/>
      <c r="S44" s="160" t="s">
        <v>110</v>
      </c>
      <c r="T44" s="160" t="s">
        <v>110</v>
      </c>
      <c r="U44" s="160">
        <v>0.28700000000000003</v>
      </c>
      <c r="V44" s="160">
        <f>ROUND(E44*U44,2)</f>
        <v>2.2999999999999998</v>
      </c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111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7">
        <v>24</v>
      </c>
      <c r="B45" s="178" t="s">
        <v>176</v>
      </c>
      <c r="C45" s="187" t="s">
        <v>177</v>
      </c>
      <c r="D45" s="179" t="s">
        <v>109</v>
      </c>
      <c r="E45" s="180">
        <v>8</v>
      </c>
      <c r="F45" s="181"/>
      <c r="G45" s="182">
        <f>ROUND(E45*F45,2)</f>
        <v>0</v>
      </c>
      <c r="H45" s="181"/>
      <c r="I45" s="182">
        <f>ROUND(E45*H45,2)</f>
        <v>0</v>
      </c>
      <c r="J45" s="181"/>
      <c r="K45" s="182">
        <f>ROUND(E45*J45,2)</f>
        <v>0</v>
      </c>
      <c r="L45" s="182">
        <v>21</v>
      </c>
      <c r="M45" s="183">
        <f>G45*(1+L45/100)</f>
        <v>0</v>
      </c>
      <c r="N45" s="160">
        <v>8.0000000000000007E-5</v>
      </c>
      <c r="O45" s="160">
        <f>ROUND(E45*N45,2)</f>
        <v>0</v>
      </c>
      <c r="P45" s="160">
        <v>0</v>
      </c>
      <c r="Q45" s="160">
        <f>ROUND(E45*P45,2)</f>
        <v>0</v>
      </c>
      <c r="R45" s="160"/>
      <c r="S45" s="160" t="s">
        <v>110</v>
      </c>
      <c r="T45" s="160" t="s">
        <v>110</v>
      </c>
      <c r="U45" s="160">
        <v>0.15600000000000003</v>
      </c>
      <c r="V45" s="160">
        <f>ROUND(E45*U45,2)</f>
        <v>1.25</v>
      </c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111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25</v>
      </c>
      <c r="B46" s="171" t="s">
        <v>178</v>
      </c>
      <c r="C46" s="188" t="s">
        <v>179</v>
      </c>
      <c r="D46" s="172" t="s">
        <v>163</v>
      </c>
      <c r="E46" s="173">
        <v>75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6">
        <f>G46*(1+L46/100)</f>
        <v>0</v>
      </c>
      <c r="N46" s="160">
        <v>1.2E-4</v>
      </c>
      <c r="O46" s="160">
        <f>ROUND(E46*N46,2)</f>
        <v>0.01</v>
      </c>
      <c r="P46" s="160">
        <v>0</v>
      </c>
      <c r="Q46" s="160">
        <f>ROUND(E46*P46,2)</f>
        <v>0</v>
      </c>
      <c r="R46" s="160"/>
      <c r="S46" s="160" t="s">
        <v>110</v>
      </c>
      <c r="T46" s="160" t="s">
        <v>110</v>
      </c>
      <c r="U46" s="160">
        <v>0.14000000000000001</v>
      </c>
      <c r="V46" s="160">
        <f>ROUND(E46*U46,2)</f>
        <v>10.5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111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44" t="s">
        <v>180</v>
      </c>
      <c r="D47" s="245"/>
      <c r="E47" s="245"/>
      <c r="F47" s="245"/>
      <c r="G47" s="245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142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64" t="s">
        <v>105</v>
      </c>
      <c r="B48" s="165" t="s">
        <v>73</v>
      </c>
      <c r="C48" s="186" t="s">
        <v>74</v>
      </c>
      <c r="D48" s="166"/>
      <c r="E48" s="167"/>
      <c r="F48" s="168"/>
      <c r="G48" s="168">
        <f>SUMIF(AG49:AG54,"&lt;&gt;NOR",G49:G54)</f>
        <v>0</v>
      </c>
      <c r="H48" s="168"/>
      <c r="I48" s="168">
        <f>SUM(I49:I54)</f>
        <v>0</v>
      </c>
      <c r="J48" s="168"/>
      <c r="K48" s="168">
        <f>SUM(K49:K54)</f>
        <v>0</v>
      </c>
      <c r="L48" s="168"/>
      <c r="M48" s="169">
        <f>SUM(M49:M54)</f>
        <v>0</v>
      </c>
      <c r="N48" s="163"/>
      <c r="O48" s="163">
        <f>SUM(O49:O54)</f>
        <v>0</v>
      </c>
      <c r="P48" s="163"/>
      <c r="Q48" s="163">
        <f>SUM(Q49:Q54)</f>
        <v>0</v>
      </c>
      <c r="R48" s="163"/>
      <c r="S48" s="163"/>
      <c r="T48" s="163"/>
      <c r="U48" s="163"/>
      <c r="V48" s="163">
        <f>SUM(V49:V54)</f>
        <v>0</v>
      </c>
      <c r="W48" s="163"/>
      <c r="AG48" t="s">
        <v>106</v>
      </c>
    </row>
    <row r="49" spans="1:60" ht="22.5" outlineLevel="1" x14ac:dyDescent="0.2">
      <c r="A49" s="170">
        <v>26</v>
      </c>
      <c r="B49" s="171" t="s">
        <v>181</v>
      </c>
      <c r="C49" s="188" t="s">
        <v>182</v>
      </c>
      <c r="D49" s="172" t="s">
        <v>183</v>
      </c>
      <c r="E49" s="173">
        <v>40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6">
        <f>G49*(1+L49/100)</f>
        <v>0</v>
      </c>
      <c r="N49" s="160">
        <v>0</v>
      </c>
      <c r="O49" s="160">
        <f>ROUND(E49*N49,2)</f>
        <v>0</v>
      </c>
      <c r="P49" s="160">
        <v>0</v>
      </c>
      <c r="Q49" s="160">
        <f>ROUND(E49*P49,2)</f>
        <v>0</v>
      </c>
      <c r="R49" s="160"/>
      <c r="S49" s="160" t="s">
        <v>137</v>
      </c>
      <c r="T49" s="160" t="s">
        <v>173</v>
      </c>
      <c r="U49" s="160">
        <v>0</v>
      </c>
      <c r="V49" s="160">
        <f>ROUND(E49*U49,2)</f>
        <v>0</v>
      </c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111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8"/>
      <c r="B50" s="159"/>
      <c r="C50" s="244" t="s">
        <v>184</v>
      </c>
      <c r="D50" s="245"/>
      <c r="E50" s="245"/>
      <c r="F50" s="245"/>
      <c r="G50" s="245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142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84" t="str">
        <f>C50</f>
        <v>vyspravení , uvedení do původního stavu, zapravení stávajících prostupů po demontáži stávajícího potrubí DN 80</v>
      </c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77">
        <v>27</v>
      </c>
      <c r="B51" s="178" t="s">
        <v>185</v>
      </c>
      <c r="C51" s="187" t="s">
        <v>186</v>
      </c>
      <c r="D51" s="179" t="s">
        <v>148</v>
      </c>
      <c r="E51" s="180">
        <v>30</v>
      </c>
      <c r="F51" s="181"/>
      <c r="G51" s="182">
        <f>ROUND(E51*F51,2)</f>
        <v>0</v>
      </c>
      <c r="H51" s="181"/>
      <c r="I51" s="182">
        <f>ROUND(E51*H51,2)</f>
        <v>0</v>
      </c>
      <c r="J51" s="181"/>
      <c r="K51" s="182">
        <f>ROUND(E51*J51,2)</f>
        <v>0</v>
      </c>
      <c r="L51" s="182">
        <v>21</v>
      </c>
      <c r="M51" s="183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137</v>
      </c>
      <c r="T51" s="160" t="s">
        <v>173</v>
      </c>
      <c r="U51" s="160">
        <v>0</v>
      </c>
      <c r="V51" s="160">
        <f>ROUND(E51*U51,2)</f>
        <v>0</v>
      </c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111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70">
        <v>28</v>
      </c>
      <c r="B52" s="171" t="s">
        <v>187</v>
      </c>
      <c r="C52" s="188" t="s">
        <v>188</v>
      </c>
      <c r="D52" s="172" t="s">
        <v>189</v>
      </c>
      <c r="E52" s="173">
        <v>1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6">
        <f>G52*(1+L52/100)</f>
        <v>0</v>
      </c>
      <c r="N52" s="160">
        <v>0</v>
      </c>
      <c r="O52" s="160">
        <f>ROUND(E52*N52,2)</f>
        <v>0</v>
      </c>
      <c r="P52" s="160">
        <v>0</v>
      </c>
      <c r="Q52" s="160">
        <f>ROUND(E52*P52,2)</f>
        <v>0</v>
      </c>
      <c r="R52" s="160"/>
      <c r="S52" s="160" t="s">
        <v>137</v>
      </c>
      <c r="T52" s="160" t="s">
        <v>173</v>
      </c>
      <c r="U52" s="160">
        <v>0</v>
      </c>
      <c r="V52" s="160">
        <f>ROUND(E52*U52,2)</f>
        <v>0</v>
      </c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244" t="s">
        <v>190</v>
      </c>
      <c r="D53" s="245"/>
      <c r="E53" s="245"/>
      <c r="F53" s="245"/>
      <c r="G53" s="245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142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7">
        <v>29</v>
      </c>
      <c r="B54" s="178" t="s">
        <v>191</v>
      </c>
      <c r="C54" s="187" t="s">
        <v>192</v>
      </c>
      <c r="D54" s="179" t="s">
        <v>172</v>
      </c>
      <c r="E54" s="180">
        <v>1</v>
      </c>
      <c r="F54" s="181"/>
      <c r="G54" s="182">
        <f>ROUND(E54*F54,2)</f>
        <v>0</v>
      </c>
      <c r="H54" s="181"/>
      <c r="I54" s="182">
        <f>ROUND(E54*H54,2)</f>
        <v>0</v>
      </c>
      <c r="J54" s="181"/>
      <c r="K54" s="182">
        <f>ROUND(E54*J54,2)</f>
        <v>0</v>
      </c>
      <c r="L54" s="182">
        <v>21</v>
      </c>
      <c r="M54" s="183">
        <f>G54*(1+L54/100)</f>
        <v>0</v>
      </c>
      <c r="N54" s="160">
        <v>0</v>
      </c>
      <c r="O54" s="160">
        <f>ROUND(E54*N54,2)</f>
        <v>0</v>
      </c>
      <c r="P54" s="160">
        <v>0</v>
      </c>
      <c r="Q54" s="160">
        <f>ROUND(E54*P54,2)</f>
        <v>0</v>
      </c>
      <c r="R54" s="160"/>
      <c r="S54" s="160" t="s">
        <v>137</v>
      </c>
      <c r="T54" s="160" t="s">
        <v>173</v>
      </c>
      <c r="U54" s="160">
        <v>0</v>
      </c>
      <c r="V54" s="160">
        <f>ROUND(E54*U54,2)</f>
        <v>0</v>
      </c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111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64" t="s">
        <v>105</v>
      </c>
      <c r="B55" s="165" t="s">
        <v>75</v>
      </c>
      <c r="C55" s="186" t="s">
        <v>76</v>
      </c>
      <c r="D55" s="166"/>
      <c r="E55" s="167"/>
      <c r="F55" s="168"/>
      <c r="G55" s="168">
        <f>SUMIF(AG56:AG67,"&lt;&gt;NOR",G56:G67)</f>
        <v>0</v>
      </c>
      <c r="H55" s="168"/>
      <c r="I55" s="168">
        <f>SUM(I56:I67)</f>
        <v>0</v>
      </c>
      <c r="J55" s="168"/>
      <c r="K55" s="168">
        <f>SUM(K56:K67)</f>
        <v>0</v>
      </c>
      <c r="L55" s="168"/>
      <c r="M55" s="169">
        <f>SUM(M56:M67)</f>
        <v>0</v>
      </c>
      <c r="N55" s="163"/>
      <c r="O55" s="163">
        <f>SUM(O56:O67)</f>
        <v>0.77</v>
      </c>
      <c r="P55" s="163"/>
      <c r="Q55" s="163">
        <f>SUM(Q56:Q67)</f>
        <v>0</v>
      </c>
      <c r="R55" s="163"/>
      <c r="S55" s="163"/>
      <c r="T55" s="163"/>
      <c r="U55" s="163"/>
      <c r="V55" s="163">
        <f>SUM(V56:V67)</f>
        <v>77.52</v>
      </c>
      <c r="W55" s="163"/>
      <c r="AG55" t="s">
        <v>106</v>
      </c>
    </row>
    <row r="56" spans="1:60" outlineLevel="1" x14ac:dyDescent="0.2">
      <c r="A56" s="177">
        <v>30</v>
      </c>
      <c r="B56" s="178" t="s">
        <v>193</v>
      </c>
      <c r="C56" s="187" t="s">
        <v>194</v>
      </c>
      <c r="D56" s="179" t="s">
        <v>163</v>
      </c>
      <c r="E56" s="180">
        <v>75</v>
      </c>
      <c r="F56" s="181"/>
      <c r="G56" s="182">
        <f t="shared" ref="G56:G67" si="0">ROUND(E56*F56,2)</f>
        <v>0</v>
      </c>
      <c r="H56" s="181"/>
      <c r="I56" s="182">
        <f t="shared" ref="I56:I67" si="1">ROUND(E56*H56,2)</f>
        <v>0</v>
      </c>
      <c r="J56" s="181"/>
      <c r="K56" s="182">
        <f t="shared" ref="K56:K67" si="2">ROUND(E56*J56,2)</f>
        <v>0</v>
      </c>
      <c r="L56" s="182">
        <v>21</v>
      </c>
      <c r="M56" s="183">
        <f t="shared" ref="M56:M67" si="3">G56*(1+L56/100)</f>
        <v>0</v>
      </c>
      <c r="N56" s="160">
        <v>1.0070000000000001E-2</v>
      </c>
      <c r="O56" s="160">
        <f t="shared" ref="O56:O67" si="4">ROUND(E56*N56,2)</f>
        <v>0.76</v>
      </c>
      <c r="P56" s="160">
        <v>0</v>
      </c>
      <c r="Q56" s="160">
        <f t="shared" ref="Q56:Q67" si="5">ROUND(E56*P56,2)</f>
        <v>0</v>
      </c>
      <c r="R56" s="160"/>
      <c r="S56" s="160" t="s">
        <v>110</v>
      </c>
      <c r="T56" s="160" t="s">
        <v>110</v>
      </c>
      <c r="U56" s="160">
        <v>0.55900000000000005</v>
      </c>
      <c r="V56" s="160">
        <f t="shared" ref="V56:V67" si="6">ROUND(E56*U56,2)</f>
        <v>41.93</v>
      </c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111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7">
        <v>31</v>
      </c>
      <c r="B57" s="178" t="s">
        <v>195</v>
      </c>
      <c r="C57" s="187" t="s">
        <v>196</v>
      </c>
      <c r="D57" s="179" t="s">
        <v>197</v>
      </c>
      <c r="E57" s="180">
        <v>2</v>
      </c>
      <c r="F57" s="181"/>
      <c r="G57" s="182">
        <f t="shared" si="0"/>
        <v>0</v>
      </c>
      <c r="H57" s="181"/>
      <c r="I57" s="182">
        <f t="shared" si="1"/>
        <v>0</v>
      </c>
      <c r="J57" s="181"/>
      <c r="K57" s="182">
        <f t="shared" si="2"/>
        <v>0</v>
      </c>
      <c r="L57" s="182">
        <v>21</v>
      </c>
      <c r="M57" s="183">
        <f t="shared" si="3"/>
        <v>0</v>
      </c>
      <c r="N57" s="160">
        <v>2.4000000000000002E-3</v>
      </c>
      <c r="O57" s="160">
        <f t="shared" si="4"/>
        <v>0</v>
      </c>
      <c r="P57" s="160">
        <v>0</v>
      </c>
      <c r="Q57" s="160">
        <f t="shared" si="5"/>
        <v>0</v>
      </c>
      <c r="R57" s="160"/>
      <c r="S57" s="160" t="s">
        <v>110</v>
      </c>
      <c r="T57" s="160" t="s">
        <v>110</v>
      </c>
      <c r="U57" s="160">
        <v>1.3540000000000001</v>
      </c>
      <c r="V57" s="160">
        <f t="shared" si="6"/>
        <v>2.71</v>
      </c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111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7">
        <v>32</v>
      </c>
      <c r="B58" s="178" t="s">
        <v>198</v>
      </c>
      <c r="C58" s="187" t="s">
        <v>199</v>
      </c>
      <c r="D58" s="179" t="s">
        <v>163</v>
      </c>
      <c r="E58" s="180">
        <v>1.2000000000000002</v>
      </c>
      <c r="F58" s="181"/>
      <c r="G58" s="182">
        <f t="shared" si="0"/>
        <v>0</v>
      </c>
      <c r="H58" s="181"/>
      <c r="I58" s="182">
        <f t="shared" si="1"/>
        <v>0</v>
      </c>
      <c r="J58" s="181"/>
      <c r="K58" s="182">
        <f t="shared" si="2"/>
        <v>0</v>
      </c>
      <c r="L58" s="182">
        <v>21</v>
      </c>
      <c r="M58" s="183">
        <f t="shared" si="3"/>
        <v>0</v>
      </c>
      <c r="N58" s="160">
        <v>8.2800000000000009E-3</v>
      </c>
      <c r="O58" s="160">
        <f t="shared" si="4"/>
        <v>0.01</v>
      </c>
      <c r="P58" s="160">
        <v>0</v>
      </c>
      <c r="Q58" s="160">
        <f t="shared" si="5"/>
        <v>0</v>
      </c>
      <c r="R58" s="160"/>
      <c r="S58" s="160" t="s">
        <v>110</v>
      </c>
      <c r="T58" s="160" t="s">
        <v>110</v>
      </c>
      <c r="U58" s="160">
        <v>0.50700000000000001</v>
      </c>
      <c r="V58" s="160">
        <f t="shared" si="6"/>
        <v>0.61</v>
      </c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7">
        <v>33</v>
      </c>
      <c r="B59" s="178" t="s">
        <v>200</v>
      </c>
      <c r="C59" s="187" t="s">
        <v>201</v>
      </c>
      <c r="D59" s="179" t="s">
        <v>163</v>
      </c>
      <c r="E59" s="180">
        <v>75</v>
      </c>
      <c r="F59" s="181"/>
      <c r="G59" s="182">
        <f t="shared" si="0"/>
        <v>0</v>
      </c>
      <c r="H59" s="181"/>
      <c r="I59" s="182">
        <f t="shared" si="1"/>
        <v>0</v>
      </c>
      <c r="J59" s="181"/>
      <c r="K59" s="182">
        <f t="shared" si="2"/>
        <v>0</v>
      </c>
      <c r="L59" s="182">
        <v>21</v>
      </c>
      <c r="M59" s="183">
        <f t="shared" si="3"/>
        <v>0</v>
      </c>
      <c r="N59" s="160">
        <v>0</v>
      </c>
      <c r="O59" s="160">
        <f t="shared" si="4"/>
        <v>0</v>
      </c>
      <c r="P59" s="160">
        <v>0</v>
      </c>
      <c r="Q59" s="160">
        <f t="shared" si="5"/>
        <v>0</v>
      </c>
      <c r="R59" s="160"/>
      <c r="S59" s="160" t="s">
        <v>110</v>
      </c>
      <c r="T59" s="160" t="s">
        <v>110</v>
      </c>
      <c r="U59" s="160">
        <v>0</v>
      </c>
      <c r="V59" s="160">
        <f t="shared" si="6"/>
        <v>0</v>
      </c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111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7">
        <v>34</v>
      </c>
      <c r="B60" s="178" t="s">
        <v>202</v>
      </c>
      <c r="C60" s="187" t="s">
        <v>203</v>
      </c>
      <c r="D60" s="179" t="s">
        <v>163</v>
      </c>
      <c r="E60" s="180">
        <v>75</v>
      </c>
      <c r="F60" s="181"/>
      <c r="G60" s="182">
        <f t="shared" si="0"/>
        <v>0</v>
      </c>
      <c r="H60" s="181"/>
      <c r="I60" s="182">
        <f t="shared" si="1"/>
        <v>0</v>
      </c>
      <c r="J60" s="181"/>
      <c r="K60" s="182">
        <f t="shared" si="2"/>
        <v>0</v>
      </c>
      <c r="L60" s="182">
        <v>21</v>
      </c>
      <c r="M60" s="183">
        <f t="shared" si="3"/>
        <v>0</v>
      </c>
      <c r="N60" s="160">
        <v>0</v>
      </c>
      <c r="O60" s="160">
        <f t="shared" si="4"/>
        <v>0</v>
      </c>
      <c r="P60" s="160">
        <v>0</v>
      </c>
      <c r="Q60" s="160">
        <f t="shared" si="5"/>
        <v>0</v>
      </c>
      <c r="R60" s="160"/>
      <c r="S60" s="160" t="s">
        <v>110</v>
      </c>
      <c r="T60" s="160" t="s">
        <v>110</v>
      </c>
      <c r="U60" s="160">
        <v>0</v>
      </c>
      <c r="V60" s="160">
        <f t="shared" si="6"/>
        <v>0</v>
      </c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111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7">
        <v>35</v>
      </c>
      <c r="B61" s="178" t="s">
        <v>204</v>
      </c>
      <c r="C61" s="187" t="s">
        <v>205</v>
      </c>
      <c r="D61" s="179" t="s">
        <v>163</v>
      </c>
      <c r="E61" s="180">
        <v>75</v>
      </c>
      <c r="F61" s="181"/>
      <c r="G61" s="182">
        <f t="shared" si="0"/>
        <v>0</v>
      </c>
      <c r="H61" s="181"/>
      <c r="I61" s="182">
        <f t="shared" si="1"/>
        <v>0</v>
      </c>
      <c r="J61" s="181"/>
      <c r="K61" s="182">
        <f t="shared" si="2"/>
        <v>0</v>
      </c>
      <c r="L61" s="182">
        <v>21</v>
      </c>
      <c r="M61" s="183">
        <f t="shared" si="3"/>
        <v>0</v>
      </c>
      <c r="N61" s="160">
        <v>0</v>
      </c>
      <c r="O61" s="160">
        <f t="shared" si="4"/>
        <v>0</v>
      </c>
      <c r="P61" s="160">
        <v>0</v>
      </c>
      <c r="Q61" s="160">
        <f t="shared" si="5"/>
        <v>0</v>
      </c>
      <c r="R61" s="160"/>
      <c r="S61" s="160" t="s">
        <v>110</v>
      </c>
      <c r="T61" s="160" t="s">
        <v>110</v>
      </c>
      <c r="U61" s="160">
        <v>0.16400000000000001</v>
      </c>
      <c r="V61" s="160">
        <f t="shared" si="6"/>
        <v>12.3</v>
      </c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7">
        <v>36</v>
      </c>
      <c r="B62" s="178" t="s">
        <v>206</v>
      </c>
      <c r="C62" s="187" t="s">
        <v>207</v>
      </c>
      <c r="D62" s="179" t="s">
        <v>197</v>
      </c>
      <c r="E62" s="180">
        <v>6</v>
      </c>
      <c r="F62" s="181"/>
      <c r="G62" s="182">
        <f t="shared" si="0"/>
        <v>0</v>
      </c>
      <c r="H62" s="181"/>
      <c r="I62" s="182">
        <f t="shared" si="1"/>
        <v>0</v>
      </c>
      <c r="J62" s="181"/>
      <c r="K62" s="182">
        <f t="shared" si="2"/>
        <v>0</v>
      </c>
      <c r="L62" s="182">
        <v>21</v>
      </c>
      <c r="M62" s="183">
        <f t="shared" si="3"/>
        <v>0</v>
      </c>
      <c r="N62" s="160">
        <v>0</v>
      </c>
      <c r="O62" s="160">
        <f t="shared" si="4"/>
        <v>0</v>
      </c>
      <c r="P62" s="160">
        <v>0</v>
      </c>
      <c r="Q62" s="160">
        <f t="shared" si="5"/>
        <v>0</v>
      </c>
      <c r="R62" s="160"/>
      <c r="S62" s="160" t="s">
        <v>137</v>
      </c>
      <c r="T62" s="160" t="s">
        <v>138</v>
      </c>
      <c r="U62" s="160">
        <v>0.47700000000000004</v>
      </c>
      <c r="V62" s="160">
        <f t="shared" si="6"/>
        <v>2.86</v>
      </c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111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77">
        <v>37</v>
      </c>
      <c r="B63" s="178" t="s">
        <v>208</v>
      </c>
      <c r="C63" s="187" t="s">
        <v>209</v>
      </c>
      <c r="D63" s="179" t="s">
        <v>183</v>
      </c>
      <c r="E63" s="180">
        <v>10</v>
      </c>
      <c r="F63" s="181"/>
      <c r="G63" s="182">
        <f t="shared" si="0"/>
        <v>0</v>
      </c>
      <c r="H63" s="181"/>
      <c r="I63" s="182">
        <f t="shared" si="1"/>
        <v>0</v>
      </c>
      <c r="J63" s="181"/>
      <c r="K63" s="182">
        <f t="shared" si="2"/>
        <v>0</v>
      </c>
      <c r="L63" s="182">
        <v>21</v>
      </c>
      <c r="M63" s="183">
        <f t="shared" si="3"/>
        <v>0</v>
      </c>
      <c r="N63" s="160">
        <v>0</v>
      </c>
      <c r="O63" s="160">
        <f t="shared" si="4"/>
        <v>0</v>
      </c>
      <c r="P63" s="160">
        <v>0</v>
      </c>
      <c r="Q63" s="160">
        <f t="shared" si="5"/>
        <v>0</v>
      </c>
      <c r="R63" s="160"/>
      <c r="S63" s="160" t="s">
        <v>137</v>
      </c>
      <c r="T63" s="160" t="s">
        <v>173</v>
      </c>
      <c r="U63" s="160">
        <v>0</v>
      </c>
      <c r="V63" s="160">
        <f t="shared" si="6"/>
        <v>0</v>
      </c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111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45" outlineLevel="1" x14ac:dyDescent="0.2">
      <c r="A64" s="177">
        <v>38</v>
      </c>
      <c r="B64" s="178" t="s">
        <v>210</v>
      </c>
      <c r="C64" s="187" t="s">
        <v>211</v>
      </c>
      <c r="D64" s="179" t="s">
        <v>183</v>
      </c>
      <c r="E64" s="180">
        <v>15</v>
      </c>
      <c r="F64" s="181"/>
      <c r="G64" s="182">
        <f t="shared" si="0"/>
        <v>0</v>
      </c>
      <c r="H64" s="181"/>
      <c r="I64" s="182">
        <f t="shared" si="1"/>
        <v>0</v>
      </c>
      <c r="J64" s="181"/>
      <c r="K64" s="182">
        <f t="shared" si="2"/>
        <v>0</v>
      </c>
      <c r="L64" s="182">
        <v>21</v>
      </c>
      <c r="M64" s="183">
        <f t="shared" si="3"/>
        <v>0</v>
      </c>
      <c r="N64" s="160">
        <v>0</v>
      </c>
      <c r="O64" s="160">
        <f t="shared" si="4"/>
        <v>0</v>
      </c>
      <c r="P64" s="160">
        <v>0</v>
      </c>
      <c r="Q64" s="160">
        <f t="shared" si="5"/>
        <v>0</v>
      </c>
      <c r="R64" s="160"/>
      <c r="S64" s="160" t="s">
        <v>137</v>
      </c>
      <c r="T64" s="160" t="s">
        <v>173</v>
      </c>
      <c r="U64" s="160">
        <v>0</v>
      </c>
      <c r="V64" s="160">
        <f t="shared" si="6"/>
        <v>0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111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7">
        <v>39</v>
      </c>
      <c r="B65" s="178" t="s">
        <v>212</v>
      </c>
      <c r="C65" s="187" t="s">
        <v>213</v>
      </c>
      <c r="D65" s="179" t="s">
        <v>197</v>
      </c>
      <c r="E65" s="180">
        <v>2</v>
      </c>
      <c r="F65" s="181"/>
      <c r="G65" s="182">
        <f t="shared" si="0"/>
        <v>0</v>
      </c>
      <c r="H65" s="181"/>
      <c r="I65" s="182">
        <f t="shared" si="1"/>
        <v>0</v>
      </c>
      <c r="J65" s="181"/>
      <c r="K65" s="182">
        <f t="shared" si="2"/>
        <v>0</v>
      </c>
      <c r="L65" s="182">
        <v>21</v>
      </c>
      <c r="M65" s="183">
        <f t="shared" si="3"/>
        <v>0</v>
      </c>
      <c r="N65" s="160">
        <v>0</v>
      </c>
      <c r="O65" s="160">
        <f t="shared" si="4"/>
        <v>0</v>
      </c>
      <c r="P65" s="160">
        <v>0</v>
      </c>
      <c r="Q65" s="160">
        <f t="shared" si="5"/>
        <v>0</v>
      </c>
      <c r="R65" s="160"/>
      <c r="S65" s="160" t="s">
        <v>137</v>
      </c>
      <c r="T65" s="160" t="s">
        <v>173</v>
      </c>
      <c r="U65" s="160">
        <v>1.054</v>
      </c>
      <c r="V65" s="160">
        <f t="shared" si="6"/>
        <v>2.11</v>
      </c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77">
        <v>40</v>
      </c>
      <c r="B66" s="178" t="s">
        <v>214</v>
      </c>
      <c r="C66" s="187" t="s">
        <v>215</v>
      </c>
      <c r="D66" s="179" t="s">
        <v>216</v>
      </c>
      <c r="E66" s="180">
        <v>15</v>
      </c>
      <c r="F66" s="181"/>
      <c r="G66" s="182">
        <f t="shared" si="0"/>
        <v>0</v>
      </c>
      <c r="H66" s="181"/>
      <c r="I66" s="182">
        <f t="shared" si="1"/>
        <v>0</v>
      </c>
      <c r="J66" s="181"/>
      <c r="K66" s="182">
        <f t="shared" si="2"/>
        <v>0</v>
      </c>
      <c r="L66" s="182">
        <v>21</v>
      </c>
      <c r="M66" s="183">
        <f t="shared" si="3"/>
        <v>0</v>
      </c>
      <c r="N66" s="160">
        <v>0</v>
      </c>
      <c r="O66" s="160">
        <f t="shared" si="4"/>
        <v>0</v>
      </c>
      <c r="P66" s="160">
        <v>0</v>
      </c>
      <c r="Q66" s="160">
        <f t="shared" si="5"/>
        <v>0</v>
      </c>
      <c r="R66" s="160" t="s">
        <v>217</v>
      </c>
      <c r="S66" s="160" t="s">
        <v>110</v>
      </c>
      <c r="T66" s="160" t="s">
        <v>110</v>
      </c>
      <c r="U66" s="160">
        <v>1</v>
      </c>
      <c r="V66" s="160">
        <f t="shared" si="6"/>
        <v>15</v>
      </c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218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7">
        <v>41</v>
      </c>
      <c r="B67" s="178" t="s">
        <v>219</v>
      </c>
      <c r="C67" s="187" t="s">
        <v>220</v>
      </c>
      <c r="D67" s="179" t="s">
        <v>197</v>
      </c>
      <c r="E67" s="180">
        <v>2</v>
      </c>
      <c r="F67" s="181"/>
      <c r="G67" s="182">
        <f t="shared" si="0"/>
        <v>0</v>
      </c>
      <c r="H67" s="181"/>
      <c r="I67" s="182">
        <f t="shared" si="1"/>
        <v>0</v>
      </c>
      <c r="J67" s="181"/>
      <c r="K67" s="182">
        <f t="shared" si="2"/>
        <v>0</v>
      </c>
      <c r="L67" s="182">
        <v>21</v>
      </c>
      <c r="M67" s="183">
        <f t="shared" si="3"/>
        <v>0</v>
      </c>
      <c r="N67" s="160">
        <v>5.0000000000000001E-4</v>
      </c>
      <c r="O67" s="160">
        <f t="shared" si="4"/>
        <v>0</v>
      </c>
      <c r="P67" s="160">
        <v>0</v>
      </c>
      <c r="Q67" s="160">
        <f t="shared" si="5"/>
        <v>0</v>
      </c>
      <c r="R67" s="160"/>
      <c r="S67" s="160" t="s">
        <v>137</v>
      </c>
      <c r="T67" s="160" t="s">
        <v>173</v>
      </c>
      <c r="U67" s="160">
        <v>0</v>
      </c>
      <c r="V67" s="160">
        <f t="shared" si="6"/>
        <v>0</v>
      </c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150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4" t="s">
        <v>105</v>
      </c>
      <c r="B68" s="165" t="s">
        <v>77</v>
      </c>
      <c r="C68" s="186" t="s">
        <v>78</v>
      </c>
      <c r="D68" s="166"/>
      <c r="E68" s="167"/>
      <c r="F68" s="168"/>
      <c r="G68" s="168">
        <f>SUMIF(AG69:AG69,"&lt;&gt;NOR",G69:G69)</f>
        <v>0</v>
      </c>
      <c r="H68" s="168"/>
      <c r="I68" s="168">
        <f>SUM(I69:I69)</f>
        <v>0</v>
      </c>
      <c r="J68" s="168"/>
      <c r="K68" s="168">
        <f>SUM(K69:K69)</f>
        <v>0</v>
      </c>
      <c r="L68" s="168"/>
      <c r="M68" s="169">
        <f>SUM(M69:M69)</f>
        <v>0</v>
      </c>
      <c r="N68" s="163"/>
      <c r="O68" s="163">
        <f>SUM(O69:O69)</f>
        <v>0</v>
      </c>
      <c r="P68" s="163"/>
      <c r="Q68" s="163">
        <f>SUM(Q69:Q69)</f>
        <v>0</v>
      </c>
      <c r="R68" s="163"/>
      <c r="S68" s="163"/>
      <c r="T68" s="163"/>
      <c r="U68" s="163"/>
      <c r="V68" s="163">
        <f>SUM(V69:V69)</f>
        <v>0.83</v>
      </c>
      <c r="W68" s="163"/>
      <c r="AG68" t="s">
        <v>106</v>
      </c>
    </row>
    <row r="69" spans="1:60" outlineLevel="1" x14ac:dyDescent="0.2">
      <c r="A69" s="177">
        <v>42</v>
      </c>
      <c r="B69" s="178" t="s">
        <v>221</v>
      </c>
      <c r="C69" s="187" t="s">
        <v>222</v>
      </c>
      <c r="D69" s="179" t="s">
        <v>163</v>
      </c>
      <c r="E69" s="180">
        <v>4</v>
      </c>
      <c r="F69" s="181"/>
      <c r="G69" s="182">
        <f>ROUND(E69*F69,2)</f>
        <v>0</v>
      </c>
      <c r="H69" s="181"/>
      <c r="I69" s="182">
        <f>ROUND(E69*H69,2)</f>
        <v>0</v>
      </c>
      <c r="J69" s="181"/>
      <c r="K69" s="182">
        <f>ROUND(E69*J69,2)</f>
        <v>0</v>
      </c>
      <c r="L69" s="182">
        <v>21</v>
      </c>
      <c r="M69" s="183">
        <f>G69*(1+L69/100)</f>
        <v>0</v>
      </c>
      <c r="N69" s="160">
        <v>0</v>
      </c>
      <c r="O69" s="160">
        <f>ROUND(E69*N69,2)</f>
        <v>0</v>
      </c>
      <c r="P69" s="160">
        <v>0</v>
      </c>
      <c r="Q69" s="160">
        <f>ROUND(E69*P69,2)</f>
        <v>0</v>
      </c>
      <c r="R69" s="160"/>
      <c r="S69" s="160" t="s">
        <v>110</v>
      </c>
      <c r="T69" s="160" t="s">
        <v>110</v>
      </c>
      <c r="U69" s="160">
        <v>0.20700000000000002</v>
      </c>
      <c r="V69" s="160">
        <f>ROUND(E69*U69,2)</f>
        <v>0.83</v>
      </c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164" t="s">
        <v>105</v>
      </c>
      <c r="B70" s="165" t="s">
        <v>79</v>
      </c>
      <c r="C70" s="186" t="s">
        <v>29</v>
      </c>
      <c r="D70" s="166"/>
      <c r="E70" s="167"/>
      <c r="F70" s="168"/>
      <c r="G70" s="168">
        <f>SUMIF(AG71:AG77,"&lt;&gt;NOR",G71:G77)</f>
        <v>0</v>
      </c>
      <c r="H70" s="168"/>
      <c r="I70" s="168">
        <f>SUM(I71:I77)</f>
        <v>0</v>
      </c>
      <c r="J70" s="168"/>
      <c r="K70" s="168">
        <f>SUM(K71:K77)</f>
        <v>0</v>
      </c>
      <c r="L70" s="168"/>
      <c r="M70" s="169">
        <f>SUM(M71:M77)</f>
        <v>0</v>
      </c>
      <c r="N70" s="163"/>
      <c r="O70" s="163">
        <f>SUM(O71:O77)</f>
        <v>0</v>
      </c>
      <c r="P70" s="163"/>
      <c r="Q70" s="163">
        <f>SUM(Q71:Q77)</f>
        <v>0</v>
      </c>
      <c r="R70" s="163"/>
      <c r="S70" s="163"/>
      <c r="T70" s="163"/>
      <c r="U70" s="163"/>
      <c r="V70" s="163">
        <f>SUM(V71:V77)</f>
        <v>0</v>
      </c>
      <c r="W70" s="163"/>
      <c r="AG70" t="s">
        <v>106</v>
      </c>
    </row>
    <row r="71" spans="1:60" outlineLevel="1" x14ac:dyDescent="0.2">
      <c r="A71" s="177">
        <v>43</v>
      </c>
      <c r="B71" s="178" t="s">
        <v>223</v>
      </c>
      <c r="C71" s="187" t="s">
        <v>224</v>
      </c>
      <c r="D71" s="179" t="s">
        <v>225</v>
      </c>
      <c r="E71" s="180">
        <v>1</v>
      </c>
      <c r="F71" s="181"/>
      <c r="G71" s="182">
        <f t="shared" ref="G71:G77" si="7">ROUND(E71*F71,2)</f>
        <v>0</v>
      </c>
      <c r="H71" s="181"/>
      <c r="I71" s="182">
        <f t="shared" ref="I71:I77" si="8">ROUND(E71*H71,2)</f>
        <v>0</v>
      </c>
      <c r="J71" s="181"/>
      <c r="K71" s="182">
        <f t="shared" ref="K71:K77" si="9">ROUND(E71*J71,2)</f>
        <v>0</v>
      </c>
      <c r="L71" s="182">
        <v>21</v>
      </c>
      <c r="M71" s="183">
        <f t="shared" ref="M71:M77" si="10">G71*(1+L71/100)</f>
        <v>0</v>
      </c>
      <c r="N71" s="160">
        <v>0</v>
      </c>
      <c r="O71" s="160">
        <f t="shared" ref="O71:O77" si="11">ROUND(E71*N71,2)</f>
        <v>0</v>
      </c>
      <c r="P71" s="160">
        <v>0</v>
      </c>
      <c r="Q71" s="160">
        <f t="shared" ref="Q71:Q77" si="12">ROUND(E71*P71,2)</f>
        <v>0</v>
      </c>
      <c r="R71" s="160"/>
      <c r="S71" s="160" t="s">
        <v>110</v>
      </c>
      <c r="T71" s="160" t="s">
        <v>173</v>
      </c>
      <c r="U71" s="160">
        <v>0</v>
      </c>
      <c r="V71" s="160">
        <f t="shared" ref="V71:V77" si="13">ROUND(E71*U71,2)</f>
        <v>0</v>
      </c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226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7">
        <v>44</v>
      </c>
      <c r="B72" s="178" t="s">
        <v>227</v>
      </c>
      <c r="C72" s="187" t="s">
        <v>228</v>
      </c>
      <c r="D72" s="179" t="s">
        <v>225</v>
      </c>
      <c r="E72" s="180">
        <v>1</v>
      </c>
      <c r="F72" s="181"/>
      <c r="G72" s="182">
        <f t="shared" si="7"/>
        <v>0</v>
      </c>
      <c r="H72" s="181"/>
      <c r="I72" s="182">
        <f t="shared" si="8"/>
        <v>0</v>
      </c>
      <c r="J72" s="181"/>
      <c r="K72" s="182">
        <f t="shared" si="9"/>
        <v>0</v>
      </c>
      <c r="L72" s="182">
        <v>21</v>
      </c>
      <c r="M72" s="183">
        <f t="shared" si="10"/>
        <v>0</v>
      </c>
      <c r="N72" s="160">
        <v>0</v>
      </c>
      <c r="O72" s="160">
        <f t="shared" si="11"/>
        <v>0</v>
      </c>
      <c r="P72" s="160">
        <v>0</v>
      </c>
      <c r="Q72" s="160">
        <f t="shared" si="12"/>
        <v>0</v>
      </c>
      <c r="R72" s="160"/>
      <c r="S72" s="160" t="s">
        <v>110</v>
      </c>
      <c r="T72" s="160" t="s">
        <v>173</v>
      </c>
      <c r="U72" s="160">
        <v>0</v>
      </c>
      <c r="V72" s="160">
        <f t="shared" si="13"/>
        <v>0</v>
      </c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229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7">
        <v>45</v>
      </c>
      <c r="B73" s="178" t="s">
        <v>230</v>
      </c>
      <c r="C73" s="187" t="s">
        <v>231</v>
      </c>
      <c r="D73" s="179" t="s">
        <v>225</v>
      </c>
      <c r="E73" s="180">
        <v>1</v>
      </c>
      <c r="F73" s="181"/>
      <c r="G73" s="182">
        <f t="shared" si="7"/>
        <v>0</v>
      </c>
      <c r="H73" s="181"/>
      <c r="I73" s="182">
        <f t="shared" si="8"/>
        <v>0</v>
      </c>
      <c r="J73" s="181"/>
      <c r="K73" s="182">
        <f t="shared" si="9"/>
        <v>0</v>
      </c>
      <c r="L73" s="182">
        <v>21</v>
      </c>
      <c r="M73" s="183">
        <f t="shared" si="10"/>
        <v>0</v>
      </c>
      <c r="N73" s="160">
        <v>0</v>
      </c>
      <c r="O73" s="160">
        <f t="shared" si="11"/>
        <v>0</v>
      </c>
      <c r="P73" s="160">
        <v>0</v>
      </c>
      <c r="Q73" s="160">
        <f t="shared" si="12"/>
        <v>0</v>
      </c>
      <c r="R73" s="160"/>
      <c r="S73" s="160" t="s">
        <v>110</v>
      </c>
      <c r="T73" s="160" t="s">
        <v>173</v>
      </c>
      <c r="U73" s="160">
        <v>0</v>
      </c>
      <c r="V73" s="160">
        <f t="shared" si="13"/>
        <v>0</v>
      </c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229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7">
        <v>46</v>
      </c>
      <c r="B74" s="178" t="s">
        <v>232</v>
      </c>
      <c r="C74" s="187" t="s">
        <v>233</v>
      </c>
      <c r="D74" s="179" t="s">
        <v>225</v>
      </c>
      <c r="E74" s="180">
        <v>1</v>
      </c>
      <c r="F74" s="181"/>
      <c r="G74" s="182">
        <f t="shared" si="7"/>
        <v>0</v>
      </c>
      <c r="H74" s="181"/>
      <c r="I74" s="182">
        <f t="shared" si="8"/>
        <v>0</v>
      </c>
      <c r="J74" s="181"/>
      <c r="K74" s="182">
        <f t="shared" si="9"/>
        <v>0</v>
      </c>
      <c r="L74" s="182">
        <v>21</v>
      </c>
      <c r="M74" s="183">
        <f t="shared" si="10"/>
        <v>0</v>
      </c>
      <c r="N74" s="160">
        <v>0</v>
      </c>
      <c r="O74" s="160">
        <f t="shared" si="11"/>
        <v>0</v>
      </c>
      <c r="P74" s="160">
        <v>0</v>
      </c>
      <c r="Q74" s="160">
        <f t="shared" si="12"/>
        <v>0</v>
      </c>
      <c r="R74" s="160"/>
      <c r="S74" s="160" t="s">
        <v>110</v>
      </c>
      <c r="T74" s="160" t="s">
        <v>173</v>
      </c>
      <c r="U74" s="160">
        <v>0</v>
      </c>
      <c r="V74" s="160">
        <f t="shared" si="13"/>
        <v>0</v>
      </c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229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7">
        <v>47</v>
      </c>
      <c r="B75" s="178" t="s">
        <v>234</v>
      </c>
      <c r="C75" s="187" t="s">
        <v>235</v>
      </c>
      <c r="D75" s="179" t="s">
        <v>225</v>
      </c>
      <c r="E75" s="180">
        <v>1</v>
      </c>
      <c r="F75" s="181"/>
      <c r="G75" s="182">
        <f t="shared" si="7"/>
        <v>0</v>
      </c>
      <c r="H75" s="181"/>
      <c r="I75" s="182">
        <f t="shared" si="8"/>
        <v>0</v>
      </c>
      <c r="J75" s="181"/>
      <c r="K75" s="182">
        <f t="shared" si="9"/>
        <v>0</v>
      </c>
      <c r="L75" s="182">
        <v>21</v>
      </c>
      <c r="M75" s="183">
        <f t="shared" si="10"/>
        <v>0</v>
      </c>
      <c r="N75" s="160">
        <v>0</v>
      </c>
      <c r="O75" s="160">
        <f t="shared" si="11"/>
        <v>0</v>
      </c>
      <c r="P75" s="160">
        <v>0</v>
      </c>
      <c r="Q75" s="160">
        <f t="shared" si="12"/>
        <v>0</v>
      </c>
      <c r="R75" s="160"/>
      <c r="S75" s="160" t="s">
        <v>110</v>
      </c>
      <c r="T75" s="160" t="s">
        <v>173</v>
      </c>
      <c r="U75" s="160">
        <v>0</v>
      </c>
      <c r="V75" s="160">
        <f t="shared" si="13"/>
        <v>0</v>
      </c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236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7">
        <v>48</v>
      </c>
      <c r="B76" s="178" t="s">
        <v>237</v>
      </c>
      <c r="C76" s="187" t="s">
        <v>238</v>
      </c>
      <c r="D76" s="179" t="s">
        <v>225</v>
      </c>
      <c r="E76" s="180">
        <v>1</v>
      </c>
      <c r="F76" s="181"/>
      <c r="G76" s="182">
        <f t="shared" si="7"/>
        <v>0</v>
      </c>
      <c r="H76" s="181"/>
      <c r="I76" s="182">
        <f t="shared" si="8"/>
        <v>0</v>
      </c>
      <c r="J76" s="181"/>
      <c r="K76" s="182">
        <f t="shared" si="9"/>
        <v>0</v>
      </c>
      <c r="L76" s="182">
        <v>21</v>
      </c>
      <c r="M76" s="183">
        <f t="shared" si="10"/>
        <v>0</v>
      </c>
      <c r="N76" s="160">
        <v>0</v>
      </c>
      <c r="O76" s="160">
        <f t="shared" si="11"/>
        <v>0</v>
      </c>
      <c r="P76" s="160">
        <v>0</v>
      </c>
      <c r="Q76" s="160">
        <f t="shared" si="12"/>
        <v>0</v>
      </c>
      <c r="R76" s="160"/>
      <c r="S76" s="160" t="s">
        <v>110</v>
      </c>
      <c r="T76" s="160" t="s">
        <v>173</v>
      </c>
      <c r="U76" s="160">
        <v>0</v>
      </c>
      <c r="V76" s="160">
        <f t="shared" si="13"/>
        <v>0</v>
      </c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229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7">
        <v>49</v>
      </c>
      <c r="B77" s="178" t="s">
        <v>239</v>
      </c>
      <c r="C77" s="187" t="s">
        <v>240</v>
      </c>
      <c r="D77" s="179" t="s">
        <v>225</v>
      </c>
      <c r="E77" s="180">
        <v>1</v>
      </c>
      <c r="F77" s="181"/>
      <c r="G77" s="182">
        <f t="shared" si="7"/>
        <v>0</v>
      </c>
      <c r="H77" s="181"/>
      <c r="I77" s="182">
        <f t="shared" si="8"/>
        <v>0</v>
      </c>
      <c r="J77" s="181"/>
      <c r="K77" s="182">
        <f t="shared" si="9"/>
        <v>0</v>
      </c>
      <c r="L77" s="182">
        <v>21</v>
      </c>
      <c r="M77" s="183">
        <f t="shared" si="10"/>
        <v>0</v>
      </c>
      <c r="N77" s="160">
        <v>0</v>
      </c>
      <c r="O77" s="160">
        <f t="shared" si="11"/>
        <v>0</v>
      </c>
      <c r="P77" s="160">
        <v>0</v>
      </c>
      <c r="Q77" s="160">
        <f t="shared" si="12"/>
        <v>0</v>
      </c>
      <c r="R77" s="160"/>
      <c r="S77" s="160" t="s">
        <v>110</v>
      </c>
      <c r="T77" s="160" t="s">
        <v>173</v>
      </c>
      <c r="U77" s="160">
        <v>0</v>
      </c>
      <c r="V77" s="160">
        <f t="shared" si="13"/>
        <v>0</v>
      </c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229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x14ac:dyDescent="0.2">
      <c r="A78" s="164" t="s">
        <v>105</v>
      </c>
      <c r="B78" s="165" t="s">
        <v>80</v>
      </c>
      <c r="C78" s="186" t="s">
        <v>30</v>
      </c>
      <c r="D78" s="166"/>
      <c r="E78" s="167"/>
      <c r="F78" s="168"/>
      <c r="G78" s="168">
        <f>SUMIF(AG79:AG83,"&lt;&gt;NOR",G79:G83)</f>
        <v>0</v>
      </c>
      <c r="H78" s="168"/>
      <c r="I78" s="168">
        <f>SUM(I79:I83)</f>
        <v>0</v>
      </c>
      <c r="J78" s="168"/>
      <c r="K78" s="168">
        <f>SUM(K79:K83)</f>
        <v>0</v>
      </c>
      <c r="L78" s="168"/>
      <c r="M78" s="169">
        <f>SUM(M79:M83)</f>
        <v>0</v>
      </c>
      <c r="N78" s="163"/>
      <c r="O78" s="163">
        <f>SUM(O79:O83)</f>
        <v>0</v>
      </c>
      <c r="P78" s="163"/>
      <c r="Q78" s="163">
        <f>SUM(Q79:Q83)</f>
        <v>0</v>
      </c>
      <c r="R78" s="163"/>
      <c r="S78" s="163"/>
      <c r="T78" s="163"/>
      <c r="U78" s="163"/>
      <c r="V78" s="163">
        <f>SUM(V79:V83)</f>
        <v>0</v>
      </c>
      <c r="W78" s="163"/>
      <c r="AG78" t="s">
        <v>106</v>
      </c>
    </row>
    <row r="79" spans="1:60" outlineLevel="1" x14ac:dyDescent="0.2">
      <c r="A79" s="177">
        <v>50</v>
      </c>
      <c r="B79" s="178" t="s">
        <v>241</v>
      </c>
      <c r="C79" s="187" t="s">
        <v>242</v>
      </c>
      <c r="D79" s="179" t="s">
        <v>243</v>
      </c>
      <c r="E79" s="180">
        <v>1</v>
      </c>
      <c r="F79" s="181"/>
      <c r="G79" s="182">
        <f>ROUND(E79*F79,2)</f>
        <v>0</v>
      </c>
      <c r="H79" s="181"/>
      <c r="I79" s="182">
        <f>ROUND(E79*H79,2)</f>
        <v>0</v>
      </c>
      <c r="J79" s="181"/>
      <c r="K79" s="182">
        <f>ROUND(E79*J79,2)</f>
        <v>0</v>
      </c>
      <c r="L79" s="182">
        <v>21</v>
      </c>
      <c r="M79" s="183">
        <f>G79*(1+L79/100)</f>
        <v>0</v>
      </c>
      <c r="N79" s="160">
        <v>0</v>
      </c>
      <c r="O79" s="160">
        <f>ROUND(E79*N79,2)</f>
        <v>0</v>
      </c>
      <c r="P79" s="160">
        <v>0</v>
      </c>
      <c r="Q79" s="160">
        <f>ROUND(E79*P79,2)</f>
        <v>0</v>
      </c>
      <c r="R79" s="160"/>
      <c r="S79" s="160" t="s">
        <v>137</v>
      </c>
      <c r="T79" s="160" t="s">
        <v>173</v>
      </c>
      <c r="U79" s="160">
        <v>0</v>
      </c>
      <c r="V79" s="160">
        <f>ROUND(E79*U79,2)</f>
        <v>0</v>
      </c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244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7">
        <v>51</v>
      </c>
      <c r="B80" s="178" t="s">
        <v>245</v>
      </c>
      <c r="C80" s="187" t="s">
        <v>246</v>
      </c>
      <c r="D80" s="179" t="s">
        <v>243</v>
      </c>
      <c r="E80" s="180">
        <v>1</v>
      </c>
      <c r="F80" s="181"/>
      <c r="G80" s="182">
        <f>ROUND(E80*F80,2)</f>
        <v>0</v>
      </c>
      <c r="H80" s="181"/>
      <c r="I80" s="182">
        <f>ROUND(E80*H80,2)</f>
        <v>0</v>
      </c>
      <c r="J80" s="181"/>
      <c r="K80" s="182">
        <f>ROUND(E80*J80,2)</f>
        <v>0</v>
      </c>
      <c r="L80" s="182">
        <v>21</v>
      </c>
      <c r="M80" s="183">
        <f>G80*(1+L80/100)</f>
        <v>0</v>
      </c>
      <c r="N80" s="160">
        <v>0</v>
      </c>
      <c r="O80" s="160">
        <f>ROUND(E80*N80,2)</f>
        <v>0</v>
      </c>
      <c r="P80" s="160">
        <v>0</v>
      </c>
      <c r="Q80" s="160">
        <f>ROUND(E80*P80,2)</f>
        <v>0</v>
      </c>
      <c r="R80" s="160"/>
      <c r="S80" s="160" t="s">
        <v>137</v>
      </c>
      <c r="T80" s="160" t="s">
        <v>173</v>
      </c>
      <c r="U80" s="160">
        <v>0</v>
      </c>
      <c r="V80" s="160">
        <f>ROUND(E80*U80,2)</f>
        <v>0</v>
      </c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244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7">
        <v>52</v>
      </c>
      <c r="B81" s="178" t="s">
        <v>247</v>
      </c>
      <c r="C81" s="187" t="s">
        <v>248</v>
      </c>
      <c r="D81" s="179" t="s">
        <v>225</v>
      </c>
      <c r="E81" s="180">
        <v>1</v>
      </c>
      <c r="F81" s="181"/>
      <c r="G81" s="182">
        <f>ROUND(E81*F81,2)</f>
        <v>0</v>
      </c>
      <c r="H81" s="181"/>
      <c r="I81" s="182">
        <f>ROUND(E81*H81,2)</f>
        <v>0</v>
      </c>
      <c r="J81" s="181"/>
      <c r="K81" s="182">
        <f>ROUND(E81*J81,2)</f>
        <v>0</v>
      </c>
      <c r="L81" s="182">
        <v>21</v>
      </c>
      <c r="M81" s="183">
        <f>G81*(1+L81/100)</f>
        <v>0</v>
      </c>
      <c r="N81" s="160">
        <v>0</v>
      </c>
      <c r="O81" s="160">
        <f>ROUND(E81*N81,2)</f>
        <v>0</v>
      </c>
      <c r="P81" s="160">
        <v>0</v>
      </c>
      <c r="Q81" s="160">
        <f>ROUND(E81*P81,2)</f>
        <v>0</v>
      </c>
      <c r="R81" s="160"/>
      <c r="S81" s="160" t="s">
        <v>110</v>
      </c>
      <c r="T81" s="160" t="s">
        <v>173</v>
      </c>
      <c r="U81" s="160">
        <v>0</v>
      </c>
      <c r="V81" s="160">
        <f>ROUND(E81*U81,2)</f>
        <v>0</v>
      </c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229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7">
        <v>53</v>
      </c>
      <c r="B82" s="178" t="s">
        <v>249</v>
      </c>
      <c r="C82" s="187" t="s">
        <v>250</v>
      </c>
      <c r="D82" s="179" t="s">
        <v>225</v>
      </c>
      <c r="E82" s="180">
        <v>1</v>
      </c>
      <c r="F82" s="181"/>
      <c r="G82" s="182">
        <f>ROUND(E82*F82,2)</f>
        <v>0</v>
      </c>
      <c r="H82" s="181"/>
      <c r="I82" s="182">
        <f>ROUND(E82*H82,2)</f>
        <v>0</v>
      </c>
      <c r="J82" s="181"/>
      <c r="K82" s="182">
        <f>ROUND(E82*J82,2)</f>
        <v>0</v>
      </c>
      <c r="L82" s="182">
        <v>21</v>
      </c>
      <c r="M82" s="183">
        <f>G82*(1+L82/100)</f>
        <v>0</v>
      </c>
      <c r="N82" s="160">
        <v>0</v>
      </c>
      <c r="O82" s="160">
        <f>ROUND(E82*N82,2)</f>
        <v>0</v>
      </c>
      <c r="P82" s="160">
        <v>0</v>
      </c>
      <c r="Q82" s="160">
        <f>ROUND(E82*P82,2)</f>
        <v>0</v>
      </c>
      <c r="R82" s="160"/>
      <c r="S82" s="160" t="s">
        <v>110</v>
      </c>
      <c r="T82" s="160" t="s">
        <v>173</v>
      </c>
      <c r="U82" s="160">
        <v>0</v>
      </c>
      <c r="V82" s="160">
        <f>ROUND(E82*U82,2)</f>
        <v>0</v>
      </c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229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0">
        <v>54</v>
      </c>
      <c r="B83" s="171" t="s">
        <v>251</v>
      </c>
      <c r="C83" s="188" t="s">
        <v>252</v>
      </c>
      <c r="D83" s="172" t="s">
        <v>225</v>
      </c>
      <c r="E83" s="173">
        <v>1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6">
        <f>G83*(1+L83/100)</f>
        <v>0</v>
      </c>
      <c r="N83" s="160">
        <v>0</v>
      </c>
      <c r="O83" s="160">
        <f>ROUND(E83*N83,2)</f>
        <v>0</v>
      </c>
      <c r="P83" s="160">
        <v>0</v>
      </c>
      <c r="Q83" s="160">
        <f>ROUND(E83*P83,2)</f>
        <v>0</v>
      </c>
      <c r="R83" s="160"/>
      <c r="S83" s="160" t="s">
        <v>110</v>
      </c>
      <c r="T83" s="160" t="s">
        <v>173</v>
      </c>
      <c r="U83" s="160">
        <v>0</v>
      </c>
      <c r="V83" s="160">
        <f>ROUND(E83*U83,2)</f>
        <v>0</v>
      </c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226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x14ac:dyDescent="0.2">
      <c r="A84" s="5"/>
      <c r="B84" s="6"/>
      <c r="C84" s="190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E84">
        <v>15</v>
      </c>
      <c r="AF84">
        <v>21</v>
      </c>
    </row>
    <row r="85" spans="1:60" x14ac:dyDescent="0.2">
      <c r="A85" s="154"/>
      <c r="B85" s="155" t="s">
        <v>31</v>
      </c>
      <c r="C85" s="191"/>
      <c r="D85" s="156"/>
      <c r="E85" s="157"/>
      <c r="F85" s="157"/>
      <c r="G85" s="185">
        <f>G8+G30+G32+G36+G38+G43+G48+G55+G68+G70+G78</f>
        <v>0</v>
      </c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AE85">
        <f>SUMIF(L7:L83,AE84,G7:G83)</f>
        <v>0</v>
      </c>
      <c r="AF85">
        <f>SUMIF(L7:L83,AF84,G7:G83)</f>
        <v>0</v>
      </c>
      <c r="AG85" t="s">
        <v>253</v>
      </c>
    </row>
    <row r="86" spans="1:60" x14ac:dyDescent="0.2">
      <c r="A86" s="5"/>
      <c r="B86" s="6"/>
      <c r="C86" s="190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5"/>
      <c r="B87" s="6"/>
      <c r="C87" s="190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">
      <c r="A88" s="253" t="s">
        <v>254</v>
      </c>
      <c r="B88" s="253"/>
      <c r="C88" s="254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60" x14ac:dyDescent="0.2">
      <c r="A89" s="255"/>
      <c r="B89" s="256"/>
      <c r="C89" s="257"/>
      <c r="D89" s="256"/>
      <c r="E89" s="256"/>
      <c r="F89" s="256"/>
      <c r="G89" s="25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AG89" t="s">
        <v>255</v>
      </c>
    </row>
    <row r="90" spans="1:60" x14ac:dyDescent="0.2">
      <c r="A90" s="259"/>
      <c r="B90" s="260"/>
      <c r="C90" s="261"/>
      <c r="D90" s="260"/>
      <c r="E90" s="260"/>
      <c r="F90" s="260"/>
      <c r="G90" s="262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59"/>
      <c r="B91" s="260"/>
      <c r="C91" s="261"/>
      <c r="D91" s="260"/>
      <c r="E91" s="260"/>
      <c r="F91" s="260"/>
      <c r="G91" s="262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59"/>
      <c r="B92" s="260"/>
      <c r="C92" s="261"/>
      <c r="D92" s="260"/>
      <c r="E92" s="260"/>
      <c r="F92" s="260"/>
      <c r="G92" s="26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263"/>
      <c r="B93" s="264"/>
      <c r="C93" s="265"/>
      <c r="D93" s="264"/>
      <c r="E93" s="264"/>
      <c r="F93" s="264"/>
      <c r="G93" s="266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">
      <c r="A94" s="5"/>
      <c r="B94" s="6"/>
      <c r="C94" s="190"/>
      <c r="D94" s="8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60" x14ac:dyDescent="0.2">
      <c r="C95" s="192"/>
      <c r="D95" s="142"/>
      <c r="AG95" t="s">
        <v>256</v>
      </c>
    </row>
    <row r="96" spans="1:60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3X/b00yhKWsK9GHU9kUSfPy0/1S6dxgsj1E8NV+VsmX1ZGEOYEC47RS1N19LRiqqBL2/4Fp15367OtK5rA7TEw==" saltValue="QcfPvqn6bx+OZ0m5mJxgYg==" spinCount="100000" sheet="1"/>
  <mergeCells count="11">
    <mergeCell ref="A88:C88"/>
    <mergeCell ref="A89:G93"/>
    <mergeCell ref="C25:G25"/>
    <mergeCell ref="C40:G40"/>
    <mergeCell ref="C47:G47"/>
    <mergeCell ref="C50:G50"/>
    <mergeCell ref="C53:G53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2014-02-28T09:52:57Z</cp:lastPrinted>
  <dcterms:created xsi:type="dcterms:W3CDTF">2009-04-08T07:15:50Z</dcterms:created>
  <dcterms:modified xsi:type="dcterms:W3CDTF">2018-06-24T05:29:48Z</dcterms:modified>
</cp:coreProperties>
</file>